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2303\"/>
    </mc:Choice>
  </mc:AlternateContent>
  <xr:revisionPtr revIDLastSave="0" documentId="13_ncr:1_{F8EF916D-A92F-4D16-A36A-17F5F9D3FC18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Cover!$A$1:$J$65</definedName>
    <definedName name="_xlnm.Print_Area" localSheetId="2">'Investment Collateral'!$A$3:$I$115</definedName>
    <definedName name="_xlnm.Print_Area" localSheetId="1">'Pool overview'!$B$1:$F$217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2" l="1"/>
  <c r="H115" i="12"/>
  <c r="H114" i="12"/>
  <c r="H113" i="12"/>
  <c r="H111" i="12"/>
  <c r="G111" i="12"/>
  <c r="D24" i="13"/>
  <c r="D18" i="13" l="1"/>
  <c r="C7" i="12" l="1"/>
  <c r="D23" i="13" l="1"/>
  <c r="C216" i="13" l="1"/>
  <c r="E216" i="13"/>
  <c r="D214" i="13" l="1"/>
  <c r="D215" i="13"/>
  <c r="F215" i="13"/>
  <c r="C5" i="12"/>
  <c r="D216" i="13" l="1"/>
  <c r="C11" i="12"/>
  <c r="C10" i="12" l="1"/>
  <c r="C9" i="12"/>
  <c r="C8" i="12"/>
  <c r="C15" i="12"/>
  <c r="C16" i="12"/>
  <c r="C17" i="12"/>
  <c r="C14" i="12"/>
  <c r="F214" i="13" l="1"/>
  <c r="F216" i="13" s="1"/>
  <c r="B3" i="12" l="1"/>
  <c r="F213" i="13" l="1"/>
  <c r="D213" i="13"/>
</calcChain>
</file>

<file path=xl/sharedStrings.xml><?xml version="1.0" encoding="utf-8"?>
<sst xmlns="http://schemas.openxmlformats.org/spreadsheetml/2006/main" count="955" uniqueCount="463">
  <si>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</si>
  <si>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</si>
  <si>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</si>
  <si>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</si>
  <si>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</si>
  <si>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</si>
  <si>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</si>
  <si>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</si>
  <si>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</si>
  <si>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</si>
  <si>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</si>
  <si>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</si>
  <si>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</si>
  <si>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</si>
  <si>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</si>
  <si>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</si>
  <si>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</si>
  <si>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</si>
  <si>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</si>
  <si>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</si>
  <si>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</si>
  <si>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</si>
  <si>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</si>
  <si>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</si>
  <si>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</si>
  <si>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</si>
  <si>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</si>
  <si>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</si>
  <si>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</si>
  <si>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</si>
  <si>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</si>
  <si>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</si>
  <si>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</si>
  <si>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</si>
  <si>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</si>
  <si>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</si>
  <si>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</si>
  <si>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</si>
  <si>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</si>
  <si>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</si>
  <si>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</si>
  <si>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</si>
  <si>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</si>
  <si>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</si>
  <si>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</si>
  <si>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</si>
  <si>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</si>
  <si>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</si>
  <si>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</si>
  <si>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</si>
  <si>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</si>
  <si>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</si>
  <si>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NO0010625460</t>
  </si>
  <si>
    <t>SEK</t>
  </si>
  <si>
    <t>Exposure type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</si>
  <si>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</si>
  <si>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</si>
  <si>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</si>
  <si>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</si>
  <si>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</si>
  <si>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</si>
  <si>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</si>
  <si>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</si>
  <si>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06 / 2018</t>
  </si>
  <si>
    <t>10 / 2017</t>
  </si>
  <si>
    <t>04 / 2016</t>
  </si>
  <si>
    <t>06 / 2017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</si>
  <si>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</si>
  <si>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</si>
  <si>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</si>
  <si>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</si>
  <si>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</si>
  <si>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</si>
  <si>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</si>
  <si>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</si>
  <si>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</si>
  <si>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</si>
  <si>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</si>
  <si>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</si>
  <si>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</si>
  <si>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</si>
  <si>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</si>
  <si>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</si>
  <si>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</si>
  <si>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</si>
  <si>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</si>
  <si>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</si>
  <si>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</si>
  <si>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</si>
  <si>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</si>
  <si>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</si>
  <si>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</si>
  <si>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</si>
  <si>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</si>
  <si>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</si>
  <si>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</si>
  <si>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</si>
  <si>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</si>
  <si>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</si>
  <si>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</si>
  <si>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</si>
  <si>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</si>
  <si>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</si>
  <si>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</si>
  <si>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</si>
  <si>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</si>
  <si>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</si>
  <si>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</si>
  <si>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</si>
  <si>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</si>
  <si>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</si>
  <si>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</si>
  <si>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</si>
  <si>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</si>
  <si>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</si>
  <si>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</si>
  <si>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</si>
  <si>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</si>
  <si>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</si>
  <si>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</si>
  <si>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</si>
  <si>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</si>
  <si>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</si>
  <si>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</si>
  <si>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</si>
  <si>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</si>
  <si>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</si>
  <si>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</si>
  <si>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</si>
  <si>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</si>
  <si>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</si>
  <si>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</si>
  <si>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</si>
  <si>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</si>
  <si>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</si>
  <si>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</si>
  <si>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</si>
  <si>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</si>
  <si>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</si>
  <si>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</si>
  <si>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</si>
  <si>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</si>
  <si>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</si>
  <si>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</si>
  <si>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10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</si>
  <si>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</si>
  <si>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</si>
  <si>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</si>
  <si>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</si>
  <si>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</si>
  <si>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</si>
  <si>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</si>
  <si>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</si>
  <si>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</si>
  <si>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</si>
  <si>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</si>
  <si>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</si>
  <si>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as well as nominal amounts rather than book (market) values</t>
  </si>
  <si>
    <t>03 / 2016</t>
  </si>
  <si>
    <t>Series 6 / 2016</t>
  </si>
  <si>
    <t>XS1394910688</t>
  </si>
  <si>
    <t>NO0010760176</t>
  </si>
  <si>
    <t>Series 4/2016</t>
  </si>
  <si>
    <t>Series 2 / 2016</t>
  </si>
  <si>
    <t>XS1373138988</t>
  </si>
  <si>
    <t>3m Euribor + 60bps</t>
  </si>
  <si>
    <t>XS1396253236</t>
  </si>
  <si>
    <t>XS1397054245</t>
  </si>
  <si>
    <t>Series 7 / 2016</t>
  </si>
  <si>
    <t>08 / 2016</t>
  </si>
  <si>
    <t>XS1482554075</t>
  </si>
  <si>
    <t>01 / 2017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</si>
  <si>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</si>
  <si>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</si>
  <si>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</si>
  <si>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</si>
  <si>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</si>
  <si>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</si>
  <si>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</si>
  <si>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 xml:space="preserve">   Government debt</t>
  </si>
  <si>
    <t>Series 3 / 2017</t>
  </si>
  <si>
    <t>XS1637099026</t>
  </si>
  <si>
    <t>Series 4/2017</t>
  </si>
  <si>
    <t>Aaa</t>
  </si>
  <si>
    <t>3m NIBOR + 39bps</t>
  </si>
  <si>
    <t>NO0010809353</t>
  </si>
  <si>
    <t>Property construction year</t>
  </si>
  <si>
    <t>GBP</t>
  </si>
  <si>
    <t>From the 3rd quarter 2017 the covered bonds are rated by Moodys only</t>
  </si>
  <si>
    <t>XS1760129608</t>
  </si>
  <si>
    <t>01 / 2018</t>
  </si>
  <si>
    <t>SSA</t>
  </si>
  <si>
    <t>XS1719108463</t>
  </si>
  <si>
    <t>TRØNDELAG</t>
  </si>
  <si>
    <t>XS1778322351</t>
  </si>
  <si>
    <t>XS1799048704</t>
  </si>
  <si>
    <t>Deposit</t>
  </si>
  <si>
    <t>04 / 2018</t>
  </si>
  <si>
    <t>XS1808327693</t>
  </si>
  <si>
    <t>Series 2/2018</t>
  </si>
  <si>
    <t>Series 3/2018</t>
  </si>
  <si>
    <t>XS1839386908</t>
  </si>
  <si>
    <t>Percentage substitute assets of cover pool</t>
  </si>
  <si>
    <t>Number of loans</t>
  </si>
  <si>
    <t>Green loans backing green covered bonds</t>
  </si>
  <si>
    <t>Series 4/2018</t>
  </si>
  <si>
    <t>10 / 2018</t>
  </si>
  <si>
    <t>12 / 2018</t>
  </si>
  <si>
    <t>XS1922110009</t>
  </si>
  <si>
    <t>DANSKE BANK A/S</t>
  </si>
  <si>
    <t>Series 1/2019</t>
  </si>
  <si>
    <t>01 / 2019</t>
  </si>
  <si>
    <t>XS1943561883</t>
  </si>
  <si>
    <t>XS1948598997</t>
  </si>
  <si>
    <t>Series 2/2019</t>
  </si>
  <si>
    <t>05 / 2019</t>
  </si>
  <si>
    <t>XS1995620967</t>
  </si>
  <si>
    <t>XS1565074744</t>
  </si>
  <si>
    <t>XS1951084638</t>
  </si>
  <si>
    <t>XS2002504194</t>
  </si>
  <si>
    <t>3 months NIBOR basis.  This list contains exposures at nominal values excluding swaps and accrued interest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</si>
  <si>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</si>
  <si>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</si>
  <si>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</si>
  <si>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</si>
  <si>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</si>
  <si>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</si>
  <si>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</si>
  <si>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</si>
  <si>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</si>
  <si>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</si>
  <si>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</si>
  <si>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</si>
  <si>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</si>
  <si>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</si>
  <si>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</si>
  <si>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</si>
  <si>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</si>
  <si>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</si>
  <si>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</si>
  <si>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</si>
  <si>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</si>
  <si>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</si>
  <si>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</si>
  <si>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</si>
  <si>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</si>
  <si>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</si>
  <si>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</si>
  <si>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AGDER</t>
  </si>
  <si>
    <t>INNLANDET</t>
  </si>
  <si>
    <t>TROMS OG FINNMARK</t>
  </si>
  <si>
    <t>VESTFOLD OG TELEMARK</t>
  </si>
  <si>
    <t>VESTLAND</t>
  </si>
  <si>
    <t>VIKEN</t>
  </si>
  <si>
    <t>XS2127145261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</si>
  <si>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</si>
  <si>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</si>
  <si>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</si>
  <si>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</si>
  <si>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</si>
  <si>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</si>
  <si>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</si>
  <si>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</si>
  <si>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SBANKEN BOLIGKREDITT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</si>
  <si>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</si>
  <si>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</si>
  <si>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</si>
  <si>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</si>
  <si>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</si>
  <si>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</si>
  <si>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NO0010885353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</si>
  <si>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</si>
  <si>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</si>
  <si>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</si>
  <si>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</si>
  <si>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</si>
  <si>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</si>
  <si>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1/2018 </t>
    </r>
    <r>
      <rPr>
        <b/>
        <sz val="9"/>
        <color rgb="FF92D050"/>
        <rFont val="Arial"/>
        <family val="2"/>
      </rPr>
      <t>(green)</t>
    </r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</si>
  <si>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</si>
  <si>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</si>
  <si>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</si>
  <si>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</si>
  <si>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</si>
  <si>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</si>
  <si>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</si>
  <si>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NO0010819543</t>
  </si>
  <si>
    <t>NO0010882632</t>
  </si>
  <si>
    <t>XS2199484929</t>
  </si>
  <si>
    <t>-- / Aaa / --</t>
  </si>
  <si>
    <t>-- / Aaa / AAA</t>
  </si>
  <si>
    <t>USD</t>
  </si>
  <si>
    <t xml:space="preserve">   Total GBP</t>
  </si>
  <si>
    <t>Expected Maturity</t>
  </si>
  <si>
    <t>KLP KOMMUNEKREDITT AS</t>
  </si>
  <si>
    <t>AA- / Aa2 / A+</t>
  </si>
  <si>
    <t>NO0010907181</t>
  </si>
  <si>
    <t>XS2238292010</t>
  </si>
  <si>
    <t>XS2234711294</t>
  </si>
  <si>
    <t>NO0010881949</t>
  </si>
  <si>
    <t>NOK/GBP</t>
  </si>
  <si>
    <t>NOK/SEK</t>
  </si>
  <si>
    <t>Series 1/2021</t>
  </si>
  <si>
    <t>Series 2/2021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</si>
  <si>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</si>
  <si>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</si>
  <si>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</si>
  <si>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</si>
  <si>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</si>
  <si>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</si>
  <si>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</si>
  <si>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4.75%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</si>
  <si>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</si>
  <si>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</si>
  <si>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</si>
  <si>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</si>
  <si>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</si>
  <si>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</si>
  <si>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</si>
  <si>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</si>
  <si>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</si>
  <si>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</si>
  <si>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NORDIC INVESTMENT BANK</t>
  </si>
  <si>
    <t>SPAREBANKEN ØST BOLIGKREDITT AS</t>
  </si>
  <si>
    <t>NO0010881162</t>
  </si>
  <si>
    <t>XS1669866300</t>
  </si>
  <si>
    <t>XS1578113125</t>
  </si>
  <si>
    <t>XS2324321368</t>
  </si>
  <si>
    <t>XS1813051858</t>
  </si>
  <si>
    <t>NO0010873805</t>
  </si>
  <si>
    <t>XS2291901994</t>
  </si>
  <si>
    <t>XS1962535644</t>
  </si>
  <si>
    <t>Current</t>
  </si>
  <si>
    <t>BUSTADKREDITT SOGN OG FJORDANE AS</t>
  </si>
  <si>
    <t>NO0011017725</t>
  </si>
  <si>
    <t>NO0010866064</t>
  </si>
  <si>
    <t>XS2338004497</t>
  </si>
  <si>
    <t>LANDWIRTSCHAFTLICHE RENTENBANK</t>
  </si>
  <si>
    <t>NO0010832637</t>
  </si>
  <si>
    <t>NO0011013096</t>
  </si>
  <si>
    <t>Series 3/2021</t>
  </si>
  <si>
    <t>05 / 2021</t>
  </si>
  <si>
    <t>XS2342589582</t>
  </si>
  <si>
    <t>05.11.2029</t>
  </si>
  <si>
    <t>LAND NORDRHEIN-WESTFALEN (NORTH RHINE-WESTPHALIA)</t>
  </si>
  <si>
    <t>XS2389402905</t>
  </si>
  <si>
    <t>Series 4/2021</t>
  </si>
  <si>
    <t>11 / 2021</t>
  </si>
  <si>
    <t>XS2404591161</t>
  </si>
  <si>
    <t>NO0010981301</t>
  </si>
  <si>
    <t>NO0011151771</t>
  </si>
  <si>
    <t>NO0010843626</t>
  </si>
  <si>
    <t>NO0010893282</t>
  </si>
  <si>
    <t>XS2400452228</t>
  </si>
  <si>
    <t>NO0010936107</t>
  </si>
  <si>
    <t>STOREBRAND BOLIGKREDITT AS</t>
  </si>
  <si>
    <t>Series 1/2022</t>
  </si>
  <si>
    <t>01 / 2022</t>
  </si>
  <si>
    <t>XS2434677998</t>
  </si>
  <si>
    <t>XS2418404765</t>
  </si>
  <si>
    <t>XS2440105125</t>
  </si>
  <si>
    <t>XS2353405421</t>
  </si>
  <si>
    <t>XS2433243271</t>
  </si>
  <si>
    <t>NO0010873334</t>
  </si>
  <si>
    <t>SKANDINAVISKA ENSKILDA BANKEN STO</t>
  </si>
  <si>
    <t>XS1633824823</t>
  </si>
  <si>
    <t>NO0012470014</t>
  </si>
  <si>
    <t>3m NIBOR + 38 bps</t>
  </si>
  <si>
    <t>03/ 2022</t>
  </si>
  <si>
    <t>Series 3/2022</t>
  </si>
  <si>
    <t>NO0012442252</t>
  </si>
  <si>
    <t>2.50 % fixed rate</t>
  </si>
  <si>
    <t>Series 2/2022</t>
  </si>
  <si>
    <t>02/ 2022</t>
  </si>
  <si>
    <t>Series 5/2022</t>
  </si>
  <si>
    <t>05 / 2022</t>
  </si>
  <si>
    <t>1.75% fixed rate</t>
  </si>
  <si>
    <t>XS2478523108</t>
  </si>
  <si>
    <t>CHF</t>
  </si>
  <si>
    <t>Series 4/2022</t>
  </si>
  <si>
    <t>04 / 2022</t>
  </si>
  <si>
    <t>CH1174335765</t>
  </si>
  <si>
    <t>0.5075% fixed rate</t>
  </si>
  <si>
    <t>AB SVERIGES SÄKERSTÄLLDA OBLIGATIONER (PUBL) SCBC</t>
  </si>
  <si>
    <t>XS1808480377</t>
  </si>
  <si>
    <t>NO0010843311</t>
  </si>
  <si>
    <t>NO0010863178</t>
  </si>
  <si>
    <t>NO0010921067</t>
  </si>
  <si>
    <t>NO0010884950</t>
  </si>
  <si>
    <t>NO0012513532</t>
  </si>
  <si>
    <t>NO0012526211</t>
  </si>
  <si>
    <t>- / A1 / -</t>
  </si>
  <si>
    <t>Series 6/2022</t>
  </si>
  <si>
    <t>08 / 2022</t>
  </si>
  <si>
    <t>XS2525255647</t>
  </si>
  <si>
    <t>Series 7/2022</t>
  </si>
  <si>
    <t>09/ 2022</t>
  </si>
  <si>
    <t>3m NIBOR + 58 bps</t>
  </si>
  <si>
    <t>NO0012707498</t>
  </si>
  <si>
    <t>XS2536806289</t>
  </si>
  <si>
    <t>XS1435774903</t>
  </si>
  <si>
    <t>XS2063496546</t>
  </si>
  <si>
    <t>XS1408380803</t>
  </si>
  <si>
    <t>0 &lt; month arrears &lt;= 1, LTV &lt;= 80%</t>
  </si>
  <si>
    <t>1 &lt; months arrears &lt;= 2, LTV &lt;= 80%</t>
  </si>
  <si>
    <t>2 &lt; months arrears &lt;= 3, LTV &lt;= 80%</t>
  </si>
  <si>
    <t>&gt; 3 months arrears, LTV &lt;= 80%</t>
  </si>
  <si>
    <t>0 &lt; month arrears &lt;= 1, LTV &gt; 80%</t>
  </si>
  <si>
    <t>1 &lt; months arrears &lt;= 2, LTV &gt; 80%</t>
  </si>
  <si>
    <t>2 &lt; months arrears &lt;= 3, LTV &gt; 80%</t>
  </si>
  <si>
    <t>&gt; 3 months arrears, LTV &gt; 80%</t>
  </si>
  <si>
    <t>Green mortgages</t>
  </si>
  <si>
    <t>Grandfathered volume</t>
  </si>
  <si>
    <t>Green mortgages are those for residential buildings constructed from 2012 onwards (EPC label A and B), which are within the top 15% energy efficient residences</t>
  </si>
  <si>
    <t xml:space="preserve">Grandfathered volume are the building years 2009-2011 and EPC label C.  Such mortgages were among the top 15% and thus green, until the end of 2Q 2021. </t>
  </si>
  <si>
    <t>NORDEA MORTGAGE BANK PLC (NORDEA KIINNITYSLUOTTOPA</t>
  </si>
  <si>
    <t>OP MORTGAGE BANK (OP-ASUNTOLUOTTOPANKKI OY)</t>
  </si>
  <si>
    <t>XS2465633225</t>
  </si>
  <si>
    <t>NO0011140428</t>
  </si>
  <si>
    <t>XS1394065756</t>
  </si>
  <si>
    <t>XS2556223233</t>
  </si>
  <si>
    <t>XS2561746855</t>
  </si>
  <si>
    <t>XS2558247677</t>
  </si>
  <si>
    <t>XS2555209381</t>
  </si>
  <si>
    <t>XS2559015321</t>
  </si>
  <si>
    <t>Series 1/2023</t>
  </si>
  <si>
    <t>01/ 2023</t>
  </si>
  <si>
    <t>3m NIBOR + 48 bps</t>
  </si>
  <si>
    <t>NO0012806779</t>
  </si>
  <si>
    <t>11/ 2021</t>
  </si>
  <si>
    <t>Covered Bonds Outstanding:</t>
  </si>
  <si>
    <t>1st Quarter 2023</t>
  </si>
  <si>
    <t>Date of Report: 31/03/2023</t>
  </si>
  <si>
    <t>Covered Bond Programme - Cover Pool Report 31. March 2023</t>
  </si>
  <si>
    <t>EUROPEAN UNION BONDS</t>
  </si>
  <si>
    <t>KOMMUNINVEST I SVERIGE AB</t>
  </si>
  <si>
    <t>NO0012757675</t>
  </si>
  <si>
    <t>XS1934743656</t>
  </si>
  <si>
    <t>XS1485596511</t>
  </si>
  <si>
    <t>XS2133386685</t>
  </si>
  <si>
    <t>EU000A3K4DU2</t>
  </si>
  <si>
    <t>DE000A3MQVV5</t>
  </si>
  <si>
    <t>XS2597673263</t>
  </si>
  <si>
    <t>NO0012829763</t>
  </si>
  <si>
    <t>XS2589317697</t>
  </si>
  <si>
    <t>XS2592234749</t>
  </si>
  <si>
    <t>NO0012805748</t>
  </si>
  <si>
    <t>XS2536376416</t>
  </si>
  <si>
    <t>NO0012826025</t>
  </si>
  <si>
    <t>XS1499574991</t>
  </si>
  <si>
    <t>AAA / -- / AAA</t>
  </si>
  <si>
    <t>-- / Aa1 / AA</t>
  </si>
  <si>
    <t xml:space="preserve">Landeskreditbank Baden-Württemberg - Förderbank </t>
  </si>
  <si>
    <t>-- / Aaa / AA+</t>
  </si>
  <si>
    <t>Gov't Guaranteed</t>
  </si>
  <si>
    <t>Series 2/2023</t>
  </si>
  <si>
    <t>02/ 2023</t>
  </si>
  <si>
    <t>3.45 % fixed rate</t>
  </si>
  <si>
    <t>NO0012838343</t>
  </si>
  <si>
    <t>Series 3/2023</t>
  </si>
  <si>
    <t>05 / 2023</t>
  </si>
  <si>
    <t>19.05.2030</t>
  </si>
  <si>
    <t>3.00% fixed rate</t>
  </si>
  <si>
    <t>XS2624502105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</si>
</sst>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/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/>
    <xf numFmtId="0" fontId="22" fillId="33" borderId="0" xfId="0" applyFont="1" applyFill="1"/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22" fillId="33" borderId="27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6" fillId="0" borderId="0" xfId="0" applyFont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Alignment="1" applyProtection="1">
      <alignment horizontal="left" vertical="center" wrapText="1"/>
      <protection locked="0"/>
    </xf>
    <xf numFmtId="17" fontId="22" fillId="0" borderId="0" xfId="0" quotePrefix="1" applyNumberFormat="1" applyFont="1" applyAlignment="1">
      <alignment horizontal="center"/>
    </xf>
    <xf numFmtId="0" fontId="27" fillId="0" borderId="0" xfId="0" applyFont="1"/>
    <xf numFmtId="169" fontId="28" fillId="33" borderId="0" xfId="0" applyNumberFormat="1" applyFont="1" applyFill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/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Alignment="1">
      <alignment horizontal="center"/>
    </xf>
    <xf numFmtId="0" fontId="20" fillId="0" borderId="0" xfId="0" quotePrefix="1" applyFont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Font="1" applyFill="1" applyBorder="1" applyAlignment="1">
      <alignment horizontal="center"/>
    </xf>
    <xf numFmtId="9" fontId="28" fillId="33" borderId="23" xfId="43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Alignment="1">
      <alignment horizontal="center"/>
    </xf>
    <xf numFmtId="173" fontId="26" fillId="0" borderId="0" xfId="42" applyNumberFormat="1" applyFont="1"/>
    <xf numFmtId="0" fontId="72" fillId="0" borderId="0" xfId="0" applyFont="1"/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0" fillId="0" borderId="0" xfId="0" applyFo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Alignment="1">
      <alignment horizontal="left"/>
    </xf>
    <xf numFmtId="0" fontId="75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75" fillId="0" borderId="0" xfId="0" applyFont="1" applyAlignment="1">
      <alignment horizontal="left"/>
    </xf>
    <xf numFmtId="166" fontId="28" fillId="0" borderId="0" xfId="0" applyNumberFormat="1" applyFont="1" applyAlignment="1">
      <alignment horizontal="center"/>
    </xf>
    <xf numFmtId="0" fontId="76" fillId="0" borderId="0" xfId="0" applyFont="1"/>
    <xf numFmtId="0" fontId="21" fillId="0" borderId="0" xfId="0" applyFont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169" fontId="28" fillId="0" borderId="0" xfId="0" applyNumberFormat="1" applyFont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Alignment="1" applyProtection="1">
      <alignment horizontal="left" vertical="center"/>
      <protection locked="0"/>
    </xf>
    <xf numFmtId="0" fontId="29" fillId="0" borderId="0" xfId="0" applyFont="1"/>
    <xf numFmtId="172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Alignment="1">
      <alignment horizontal="right"/>
    </xf>
    <xf numFmtId="172" fontId="20" fillId="0" borderId="0" xfId="42" applyNumberFormat="1" applyFont="1" applyFill="1" applyBorder="1" applyAlignment="1">
      <alignment horizontal="right"/>
    </xf>
    <xf numFmtId="10" fontId="21" fillId="0" borderId="0" xfId="43" applyNumberFormat="1" applyFont="1" applyAlignment="1">
      <alignment horizontal="left"/>
    </xf>
    <xf numFmtId="0" fontId="31" fillId="0" borderId="0" xfId="0" applyFont="1"/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4</xdr:row>
      <xdr:rowOff>19050</xdr:rowOff>
    </xdr:from>
    <xdr:to>
      <xdr:col>3</xdr:col>
      <xdr:colOff>1466850</xdr:colOff>
      <xdr:row>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590550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2:O65"/>
  <sheetViews>
    <sheetView tabSelected="1" zoomScaleNormal="100" workbookViewId="0">
      <selection activeCell="J13" sqref="J13"/>
    </sheetView>
  </sheetViews>
  <sheetFormatPr defaultColWidth="9.140625" defaultRowHeight="12"/>
  <cols>
    <col min="1" max="1" width="1.28515625" style="23" customWidth="1"/>
    <col min="2" max="2" width="18.28515625" style="23" customWidth="1"/>
    <col min="3" max="3" width="12.85546875" style="19" bestFit="1" customWidth="1"/>
    <col min="4" max="4" width="21.5703125" style="23" customWidth="1"/>
    <col min="5" max="5" width="20" style="23" bestFit="1" customWidth="1"/>
    <col min="6" max="6" width="15.7109375" style="23" customWidth="1"/>
    <col min="7" max="7" width="20.5703125" style="23" customWidth="1"/>
    <col min="8" max="8" width="23.42578125" style="23" customWidth="1"/>
    <col min="9" max="10" width="14.7109375" style="23" customWidth="1"/>
    <col min="11" max="11" width="23.7109375" style="100" bestFit="1" customWidth="1"/>
    <col min="12" max="13" width="9.140625" style="23"/>
    <col min="14" max="14" width="15.7109375" style="23" bestFit="1" customWidth="1"/>
    <col min="15" max="15" width="12.5703125" style="23" bestFit="1" customWidth="1"/>
    <col min="16" max="16384" width="9.140625" style="23"/>
  </cols>
  <sheetData>
    <row r="2" spans="2:10">
      <c r="B2" s="208"/>
    </row>
    <row r="3" spans="2:10">
      <c r="B3" s="3"/>
      <c r="C3" s="15"/>
      <c r="D3" s="3"/>
      <c r="E3" s="3"/>
      <c r="F3" s="3"/>
      <c r="G3" s="3"/>
      <c r="H3" s="3"/>
    </row>
    <row r="4" spans="2:10">
      <c r="B4" s="3"/>
      <c r="C4" s="15"/>
      <c r="D4" s="3"/>
      <c r="E4" s="3" t="s">
        <v>0</v>
      </c>
      <c r="F4" s="3"/>
      <c r="G4" s="3" t="s">
        <v>0</v>
      </c>
      <c r="H4" s="3"/>
    </row>
    <row r="5" spans="2:10">
      <c r="B5" s="3"/>
      <c r="C5" s="15"/>
      <c r="D5" s="3"/>
      <c r="E5" s="3"/>
      <c r="F5" s="3"/>
      <c r="G5" s="3"/>
      <c r="H5" s="3"/>
    </row>
    <row r="6" spans="2:10" ht="20.25" customHeight="1">
      <c r="B6" s="209"/>
      <c r="C6" s="209"/>
      <c r="D6" s="209"/>
      <c r="E6" s="209"/>
      <c r="F6" s="209"/>
      <c r="G6" s="209"/>
      <c r="H6" s="209"/>
      <c r="I6" s="209"/>
    </row>
    <row r="7" spans="2:10">
      <c r="B7" s="209" t="s">
        <v>432</v>
      </c>
      <c r="C7" s="209"/>
      <c r="D7" s="209"/>
      <c r="E7" s="209"/>
      <c r="F7" s="209"/>
      <c r="G7" s="209"/>
      <c r="H7" s="209"/>
      <c r="I7" s="209"/>
    </row>
    <row r="8" spans="2:10" ht="12.75" thickBot="1">
      <c r="B8" s="210" t="s">
        <v>429</v>
      </c>
      <c r="C8" s="210"/>
      <c r="D8" s="210"/>
      <c r="E8" s="210"/>
      <c r="F8" s="210"/>
      <c r="G8" s="210"/>
      <c r="H8" s="210"/>
      <c r="I8" s="210"/>
    </row>
    <row r="9" spans="2:10" ht="12.75" customHeight="1">
      <c r="B9" s="4"/>
      <c r="C9" s="32"/>
      <c r="D9" s="4"/>
      <c r="E9" s="4"/>
      <c r="F9" s="4"/>
      <c r="G9" s="4"/>
      <c r="H9" s="4"/>
      <c r="I9" s="4"/>
      <c r="J9" s="4"/>
    </row>
    <row r="10" spans="2:10">
      <c r="B10" s="5" t="s">
        <v>38</v>
      </c>
      <c r="C10" s="6" t="s">
        <v>155</v>
      </c>
      <c r="D10" s="6" t="s">
        <v>143</v>
      </c>
      <c r="E10" s="7" t="s">
        <v>292</v>
      </c>
      <c r="F10" s="6" t="s">
        <v>39</v>
      </c>
      <c r="G10" s="6" t="s">
        <v>40</v>
      </c>
      <c r="H10" s="6" t="s">
        <v>41</v>
      </c>
      <c r="I10" s="6" t="s">
        <v>42</v>
      </c>
      <c r="J10" s="6" t="s">
        <v>142</v>
      </c>
    </row>
    <row r="11" spans="2:10">
      <c r="B11" s="101" t="s">
        <v>49</v>
      </c>
    </row>
    <row r="12" spans="2:10">
      <c r="B12" s="23" t="s">
        <v>458</v>
      </c>
      <c r="C12" s="50">
        <v>750</v>
      </c>
      <c r="D12" s="26" t="s">
        <v>459</v>
      </c>
      <c r="E12" s="99" t="s">
        <v>460</v>
      </c>
      <c r="F12" s="15" t="s">
        <v>183</v>
      </c>
      <c r="G12" s="83" t="s">
        <v>461</v>
      </c>
      <c r="H12" s="15" t="s">
        <v>2</v>
      </c>
      <c r="I12" s="15" t="s">
        <v>462</v>
      </c>
      <c r="J12" s="90">
        <v>11.69</v>
      </c>
    </row>
    <row r="13" spans="2:10">
      <c r="B13" s="23" t="s">
        <v>391</v>
      </c>
      <c r="C13" s="50">
        <v>1250</v>
      </c>
      <c r="D13" s="26" t="s">
        <v>392</v>
      </c>
      <c r="E13" s="99">
        <v>46532</v>
      </c>
      <c r="F13" s="15" t="s">
        <v>183</v>
      </c>
      <c r="G13" s="83" t="s">
        <v>375</v>
      </c>
      <c r="H13" s="15" t="s">
        <v>2</v>
      </c>
      <c r="I13" s="15" t="s">
        <v>393</v>
      </c>
      <c r="J13" s="90">
        <v>9.8800000000000008</v>
      </c>
    </row>
    <row r="14" spans="2:10">
      <c r="B14" s="23" t="s">
        <v>373</v>
      </c>
      <c r="C14" s="50">
        <v>1000</v>
      </c>
      <c r="D14" s="26" t="s">
        <v>374</v>
      </c>
      <c r="E14" s="99">
        <v>48345</v>
      </c>
      <c r="F14" s="15" t="s">
        <v>183</v>
      </c>
      <c r="G14" s="83" t="s">
        <v>375</v>
      </c>
      <c r="H14" s="15" t="s">
        <v>2</v>
      </c>
      <c r="I14" s="15" t="s">
        <v>376</v>
      </c>
      <c r="J14" s="90">
        <v>9.94</v>
      </c>
    </row>
    <row r="15" spans="2:10">
      <c r="B15" s="23" t="s">
        <v>355</v>
      </c>
      <c r="C15" s="50">
        <v>1250</v>
      </c>
      <c r="D15" s="26" t="s">
        <v>356</v>
      </c>
      <c r="E15" s="99">
        <v>46772</v>
      </c>
      <c r="F15" s="15" t="s">
        <v>183</v>
      </c>
      <c r="G15" s="83" t="s">
        <v>317</v>
      </c>
      <c r="H15" s="15" t="s">
        <v>2</v>
      </c>
      <c r="I15" s="15" t="s">
        <v>357</v>
      </c>
      <c r="J15" s="90">
        <v>10</v>
      </c>
    </row>
    <row r="16" spans="2:10">
      <c r="B16" s="23" t="s">
        <v>345</v>
      </c>
      <c r="C16" s="50">
        <v>1000</v>
      </c>
      <c r="D16" s="26" t="s">
        <v>346</v>
      </c>
      <c r="E16" s="99">
        <v>47060</v>
      </c>
      <c r="F16" s="15" t="s">
        <v>183</v>
      </c>
      <c r="G16" s="83" t="s">
        <v>313</v>
      </c>
      <c r="H16" s="15" t="s">
        <v>2</v>
      </c>
      <c r="I16" s="15" t="s">
        <v>347</v>
      </c>
      <c r="J16" s="90">
        <v>9.75</v>
      </c>
    </row>
    <row r="17" spans="2:15">
      <c r="B17" s="23" t="s">
        <v>339</v>
      </c>
      <c r="C17" s="50">
        <v>1000</v>
      </c>
      <c r="D17" s="26" t="s">
        <v>340</v>
      </c>
      <c r="E17" s="99">
        <v>47980</v>
      </c>
      <c r="F17" s="15" t="s">
        <v>183</v>
      </c>
      <c r="G17" s="83" t="s">
        <v>317</v>
      </c>
      <c r="H17" s="15" t="s">
        <v>2</v>
      </c>
      <c r="I17" s="15" t="s">
        <v>341</v>
      </c>
      <c r="J17" s="90">
        <v>10</v>
      </c>
    </row>
    <row r="18" spans="2:15">
      <c r="B18" s="23" t="s">
        <v>281</v>
      </c>
      <c r="C18" s="50">
        <v>1000</v>
      </c>
      <c r="D18" s="26" t="s">
        <v>279</v>
      </c>
      <c r="E18" s="99">
        <v>46652</v>
      </c>
      <c r="F18" s="15" t="s">
        <v>183</v>
      </c>
      <c r="G18" s="83" t="s">
        <v>318</v>
      </c>
      <c r="H18" s="15" t="s">
        <v>2</v>
      </c>
      <c r="I18" s="15" t="s">
        <v>280</v>
      </c>
      <c r="J18" s="90">
        <v>10.9</v>
      </c>
    </row>
    <row r="19" spans="2:15">
      <c r="B19" s="23" t="s">
        <v>229</v>
      </c>
      <c r="C19" s="50">
        <v>1000</v>
      </c>
      <c r="D19" s="26" t="s">
        <v>97</v>
      </c>
      <c r="E19" s="22" t="s">
        <v>342</v>
      </c>
      <c r="F19" s="15" t="s">
        <v>183</v>
      </c>
      <c r="G19" s="83" t="s">
        <v>317</v>
      </c>
      <c r="H19" s="15" t="s">
        <v>2</v>
      </c>
      <c r="I19" s="15" t="s">
        <v>230</v>
      </c>
      <c r="J19" s="90">
        <v>10.199999999999999</v>
      </c>
      <c r="N19" s="108"/>
    </row>
    <row r="20" spans="2:15">
      <c r="B20" s="23" t="s">
        <v>214</v>
      </c>
      <c r="C20" s="50">
        <v>1000</v>
      </c>
      <c r="D20" s="26" t="s">
        <v>215</v>
      </c>
      <c r="E20" s="99">
        <v>46156</v>
      </c>
      <c r="F20" s="15" t="s">
        <v>183</v>
      </c>
      <c r="G20" s="83" t="s">
        <v>317</v>
      </c>
      <c r="H20" s="15" t="s">
        <v>2</v>
      </c>
      <c r="I20" s="15" t="s">
        <v>216</v>
      </c>
      <c r="J20" s="90">
        <v>9.75</v>
      </c>
      <c r="N20" s="108"/>
    </row>
    <row r="21" spans="2:15">
      <c r="B21" s="23" t="s">
        <v>210</v>
      </c>
      <c r="C21" s="50">
        <v>1250</v>
      </c>
      <c r="D21" s="26" t="s">
        <v>211</v>
      </c>
      <c r="E21" s="99">
        <v>47148</v>
      </c>
      <c r="F21" s="15" t="s">
        <v>183</v>
      </c>
      <c r="G21" s="15" t="s">
        <v>316</v>
      </c>
      <c r="H21" s="15" t="s">
        <v>2</v>
      </c>
      <c r="I21" s="15" t="s">
        <v>212</v>
      </c>
      <c r="J21" s="90">
        <v>9.7799999999999994</v>
      </c>
      <c r="N21" s="108"/>
    </row>
    <row r="22" spans="2:15">
      <c r="B22" s="23" t="s">
        <v>205</v>
      </c>
      <c r="C22" s="50">
        <v>25</v>
      </c>
      <c r="D22" s="22" t="s">
        <v>207</v>
      </c>
      <c r="E22" s="99">
        <v>50753</v>
      </c>
      <c r="F22" s="15" t="s">
        <v>183</v>
      </c>
      <c r="G22" s="15" t="s">
        <v>315</v>
      </c>
      <c r="H22" s="15" t="s">
        <v>2</v>
      </c>
      <c r="I22" s="15" t="s">
        <v>208</v>
      </c>
      <c r="J22" s="90">
        <v>10</v>
      </c>
      <c r="N22" s="108"/>
    </row>
    <row r="23" spans="2:15">
      <c r="B23" s="23" t="s">
        <v>200</v>
      </c>
      <c r="C23" s="50">
        <v>1000</v>
      </c>
      <c r="D23" s="22" t="s">
        <v>63</v>
      </c>
      <c r="E23" s="99">
        <v>45096</v>
      </c>
      <c r="F23" s="15" t="s">
        <v>183</v>
      </c>
      <c r="G23" s="15" t="s">
        <v>311</v>
      </c>
      <c r="H23" s="15" t="s">
        <v>2</v>
      </c>
      <c r="I23" s="15" t="s">
        <v>201</v>
      </c>
      <c r="J23" s="90">
        <v>9.5</v>
      </c>
      <c r="N23" s="108"/>
    </row>
    <row r="24" spans="2:15">
      <c r="B24" s="23" t="s">
        <v>277</v>
      </c>
      <c r="C24" s="50">
        <v>1000</v>
      </c>
      <c r="D24" s="22" t="s">
        <v>190</v>
      </c>
      <c r="E24" s="99">
        <v>45687</v>
      </c>
      <c r="F24" s="15" t="s">
        <v>183</v>
      </c>
      <c r="G24" s="15" t="s">
        <v>314</v>
      </c>
      <c r="H24" s="15" t="s">
        <v>2</v>
      </c>
      <c r="I24" s="15" t="s">
        <v>189</v>
      </c>
      <c r="J24" s="90">
        <v>9.64</v>
      </c>
      <c r="N24" s="108"/>
    </row>
    <row r="25" spans="2:15">
      <c r="B25" s="3" t="s">
        <v>180</v>
      </c>
      <c r="C25" s="50">
        <v>1000</v>
      </c>
      <c r="D25" s="26" t="s">
        <v>66</v>
      </c>
      <c r="E25" s="99">
        <v>45469</v>
      </c>
      <c r="F25" s="15" t="s">
        <v>43</v>
      </c>
      <c r="G25" s="83" t="s">
        <v>311</v>
      </c>
      <c r="H25" s="15" t="s">
        <v>2</v>
      </c>
      <c r="I25" s="15" t="s">
        <v>181</v>
      </c>
      <c r="J25" s="102">
        <v>9.4600000000000009</v>
      </c>
    </row>
    <row r="26" spans="2:15">
      <c r="B26" s="3" t="s">
        <v>172</v>
      </c>
      <c r="C26" s="50">
        <v>20</v>
      </c>
      <c r="D26" s="26" t="s">
        <v>171</v>
      </c>
      <c r="E26" s="99">
        <v>46406</v>
      </c>
      <c r="F26" s="15" t="s">
        <v>43</v>
      </c>
      <c r="G26" s="15" t="s">
        <v>174</v>
      </c>
      <c r="H26" s="15" t="s">
        <v>2</v>
      </c>
      <c r="I26" s="15" t="s">
        <v>173</v>
      </c>
      <c r="J26" s="102">
        <v>10</v>
      </c>
      <c r="M26" s="103"/>
    </row>
    <row r="27" spans="2:15">
      <c r="B27" s="3" t="s">
        <v>168</v>
      </c>
      <c r="C27" s="50">
        <v>1000</v>
      </c>
      <c r="D27" s="26" t="s">
        <v>169</v>
      </c>
      <c r="E27" s="99">
        <v>46264</v>
      </c>
      <c r="F27" s="15" t="s">
        <v>43</v>
      </c>
      <c r="G27" s="83" t="s">
        <v>311</v>
      </c>
      <c r="H27" s="15" t="s">
        <v>2</v>
      </c>
      <c r="I27" s="15" t="s">
        <v>170</v>
      </c>
      <c r="J27" s="89">
        <v>9.32</v>
      </c>
      <c r="M27" s="103"/>
      <c r="N27" s="105"/>
      <c r="O27" s="104"/>
    </row>
    <row r="28" spans="2:15">
      <c r="B28" s="3" t="s">
        <v>159</v>
      </c>
      <c r="C28" s="50">
        <v>30</v>
      </c>
      <c r="D28" s="26" t="s">
        <v>65</v>
      </c>
      <c r="E28" s="99">
        <v>46034</v>
      </c>
      <c r="F28" s="15" t="s">
        <v>43</v>
      </c>
      <c r="G28" s="83" t="s">
        <v>312</v>
      </c>
      <c r="H28" s="15" t="s">
        <v>2</v>
      </c>
      <c r="I28" s="15" t="s">
        <v>160</v>
      </c>
      <c r="J28" s="106">
        <v>9.5</v>
      </c>
      <c r="M28" s="103"/>
      <c r="N28" s="105"/>
      <c r="O28" s="104"/>
    </row>
    <row r="29" spans="2:15">
      <c r="B29" s="3" t="s">
        <v>163</v>
      </c>
      <c r="C29" s="50">
        <v>15</v>
      </c>
      <c r="D29" s="26" t="s">
        <v>158</v>
      </c>
      <c r="E29" s="99">
        <v>45352</v>
      </c>
      <c r="F29" s="15" t="s">
        <v>43</v>
      </c>
      <c r="G29" s="15" t="s">
        <v>165</v>
      </c>
      <c r="H29" s="15" t="s">
        <v>1</v>
      </c>
      <c r="I29" s="15" t="s">
        <v>164</v>
      </c>
      <c r="J29" s="107">
        <v>10</v>
      </c>
      <c r="N29" s="105"/>
      <c r="O29" s="104"/>
    </row>
    <row r="31" spans="2:15">
      <c r="B31" s="27" t="s">
        <v>187</v>
      </c>
      <c r="N31" s="108"/>
    </row>
    <row r="32" spans="2:15">
      <c r="B32" s="3" t="s">
        <v>199</v>
      </c>
      <c r="C32" s="50">
        <v>250</v>
      </c>
      <c r="D32" s="99" t="s">
        <v>197</v>
      </c>
      <c r="E32" s="99">
        <v>45278</v>
      </c>
      <c r="F32" s="15" t="s">
        <v>183</v>
      </c>
      <c r="G32" s="83">
        <v>1.7500000000000002E-2</v>
      </c>
      <c r="H32" s="15" t="s">
        <v>2</v>
      </c>
      <c r="I32" s="15" t="s">
        <v>198</v>
      </c>
      <c r="J32" s="90">
        <v>11.01</v>
      </c>
      <c r="N32" s="108"/>
    </row>
    <row r="33" spans="1:11">
      <c r="B33" s="3"/>
      <c r="C33" s="15"/>
      <c r="D33" s="22"/>
      <c r="E33" s="22"/>
      <c r="F33" s="15"/>
      <c r="G33" s="15"/>
      <c r="H33" s="15"/>
      <c r="I33" s="15"/>
      <c r="J33" s="90"/>
    </row>
    <row r="34" spans="1:11">
      <c r="B34" s="27" t="s">
        <v>48</v>
      </c>
      <c r="C34" s="15"/>
      <c r="D34" s="15"/>
      <c r="E34" s="22"/>
      <c r="G34" s="15"/>
      <c r="I34" s="15"/>
      <c r="J34" s="90"/>
    </row>
    <row r="35" spans="1:11">
      <c r="B35" s="3" t="s">
        <v>454</v>
      </c>
      <c r="C35" s="50">
        <v>1250</v>
      </c>
      <c r="D35" s="26" t="s">
        <v>455</v>
      </c>
      <c r="E35" s="99">
        <v>48624</v>
      </c>
      <c r="F35" s="15" t="s">
        <v>183</v>
      </c>
      <c r="G35" s="15" t="s">
        <v>456</v>
      </c>
      <c r="H35" s="15" t="s">
        <v>2</v>
      </c>
      <c r="I35" s="15" t="s">
        <v>457</v>
      </c>
      <c r="J35" s="90"/>
    </row>
    <row r="36" spans="1:11">
      <c r="B36" s="3" t="s">
        <v>424</v>
      </c>
      <c r="C36" s="50">
        <v>12400</v>
      </c>
      <c r="D36" s="26" t="s">
        <v>425</v>
      </c>
      <c r="E36" s="99">
        <v>46825</v>
      </c>
      <c r="F36" s="15" t="s">
        <v>183</v>
      </c>
      <c r="G36" s="15" t="s">
        <v>426</v>
      </c>
      <c r="H36" s="15" t="s">
        <v>1</v>
      </c>
      <c r="I36" s="15" t="s">
        <v>427</v>
      </c>
      <c r="J36" s="90"/>
      <c r="K36" s="198"/>
    </row>
    <row r="37" spans="1:11">
      <c r="B37" s="3" t="s">
        <v>394</v>
      </c>
      <c r="C37" s="50">
        <v>10970</v>
      </c>
      <c r="D37" s="26" t="s">
        <v>395</v>
      </c>
      <c r="E37" s="99">
        <v>46656</v>
      </c>
      <c r="F37" s="15" t="s">
        <v>183</v>
      </c>
      <c r="G37" s="15" t="s">
        <v>396</v>
      </c>
      <c r="H37" s="15" t="s">
        <v>1</v>
      </c>
      <c r="I37" s="15" t="s">
        <v>397</v>
      </c>
      <c r="J37" s="90"/>
    </row>
    <row r="38" spans="1:11">
      <c r="B38" s="3" t="s">
        <v>368</v>
      </c>
      <c r="C38" s="50">
        <v>16150</v>
      </c>
      <c r="D38" s="26" t="s">
        <v>367</v>
      </c>
      <c r="E38" s="99">
        <v>46461</v>
      </c>
      <c r="F38" s="15" t="s">
        <v>183</v>
      </c>
      <c r="G38" s="15" t="s">
        <v>366</v>
      </c>
      <c r="H38" s="15" t="s">
        <v>1</v>
      </c>
      <c r="I38" s="15" t="s">
        <v>365</v>
      </c>
      <c r="J38" s="90"/>
    </row>
    <row r="39" spans="1:11">
      <c r="B39" s="3" t="s">
        <v>371</v>
      </c>
      <c r="C39" s="15">
        <v>250</v>
      </c>
      <c r="D39" s="26" t="s">
        <v>372</v>
      </c>
      <c r="E39" s="99">
        <v>48991</v>
      </c>
      <c r="F39" s="15" t="s">
        <v>183</v>
      </c>
      <c r="G39" s="15" t="s">
        <v>370</v>
      </c>
      <c r="H39" s="15" t="s">
        <v>2</v>
      </c>
      <c r="I39" s="15" t="s">
        <v>369</v>
      </c>
      <c r="J39" s="90"/>
    </row>
    <row r="40" spans="1:11">
      <c r="B40" s="3" t="s">
        <v>301</v>
      </c>
      <c r="C40" s="50">
        <v>24166</v>
      </c>
      <c r="D40" s="26" t="s">
        <v>428</v>
      </c>
      <c r="E40" s="99">
        <v>46041</v>
      </c>
      <c r="F40" s="15" t="s">
        <v>183</v>
      </c>
      <c r="G40" s="15" t="s">
        <v>303</v>
      </c>
      <c r="H40" s="15" t="s">
        <v>1</v>
      </c>
      <c r="I40" s="15" t="s">
        <v>304</v>
      </c>
      <c r="J40" s="90"/>
    </row>
    <row r="41" spans="1:11">
      <c r="B41" s="3" t="s">
        <v>302</v>
      </c>
      <c r="C41" s="50">
        <v>1000</v>
      </c>
      <c r="D41" s="26" t="s">
        <v>305</v>
      </c>
      <c r="E41" s="99">
        <v>47898</v>
      </c>
      <c r="F41" s="15" t="s">
        <v>183</v>
      </c>
      <c r="G41" s="15" t="s">
        <v>306</v>
      </c>
      <c r="H41" s="15" t="s">
        <v>2</v>
      </c>
      <c r="I41" s="15" t="s">
        <v>319</v>
      </c>
      <c r="J41" s="90"/>
    </row>
    <row r="42" spans="1:11">
      <c r="B42" s="3" t="s">
        <v>244</v>
      </c>
      <c r="C42" s="50">
        <v>18120</v>
      </c>
      <c r="D42" s="26" t="s">
        <v>245</v>
      </c>
      <c r="E42" s="99">
        <v>45705</v>
      </c>
      <c r="F42" s="15" t="s">
        <v>183</v>
      </c>
      <c r="G42" s="15" t="s">
        <v>246</v>
      </c>
      <c r="H42" s="15" t="s">
        <v>1</v>
      </c>
      <c r="I42" s="15" t="s">
        <v>247</v>
      </c>
      <c r="J42" s="90"/>
    </row>
    <row r="43" spans="1:11">
      <c r="B43" s="3" t="s">
        <v>226</v>
      </c>
      <c r="C43" s="50">
        <v>2850</v>
      </c>
      <c r="D43" s="26" t="s">
        <v>227</v>
      </c>
      <c r="E43" s="99">
        <v>47414</v>
      </c>
      <c r="F43" s="15" t="s">
        <v>183</v>
      </c>
      <c r="G43" s="15" t="s">
        <v>176</v>
      </c>
      <c r="H43" s="15" t="s">
        <v>2</v>
      </c>
      <c r="I43" s="15" t="s">
        <v>228</v>
      </c>
      <c r="J43" s="90"/>
    </row>
    <row r="44" spans="1:11">
      <c r="B44" s="3" t="s">
        <v>222</v>
      </c>
      <c r="C44" s="50">
        <v>12200</v>
      </c>
      <c r="D44" s="26" t="s">
        <v>223</v>
      </c>
      <c r="E44" s="99">
        <v>45427</v>
      </c>
      <c r="F44" s="15" t="s">
        <v>183</v>
      </c>
      <c r="G44" s="15" t="s">
        <v>224</v>
      </c>
      <c r="H44" s="15" t="s">
        <v>1</v>
      </c>
      <c r="I44" s="15" t="s">
        <v>225</v>
      </c>
      <c r="J44" s="90"/>
      <c r="K44" s="198"/>
    </row>
    <row r="45" spans="1:11">
      <c r="B45" s="3" t="s">
        <v>205</v>
      </c>
      <c r="C45" s="50">
        <v>4700</v>
      </c>
      <c r="D45" s="26" t="s">
        <v>206</v>
      </c>
      <c r="E45" s="99">
        <v>45582</v>
      </c>
      <c r="F45" s="15" t="s">
        <v>183</v>
      </c>
      <c r="G45" s="15" t="s">
        <v>307</v>
      </c>
      <c r="H45" s="15" t="s">
        <v>2</v>
      </c>
      <c r="I45" s="15" t="s">
        <v>243</v>
      </c>
      <c r="J45" s="90"/>
    </row>
    <row r="46" spans="1:11">
      <c r="B46" s="3" t="s">
        <v>182</v>
      </c>
      <c r="C46" s="50">
        <v>2250</v>
      </c>
      <c r="D46" s="26" t="s">
        <v>64</v>
      </c>
      <c r="E46" s="99">
        <v>45092</v>
      </c>
      <c r="F46" s="15" t="s">
        <v>183</v>
      </c>
      <c r="G46" s="15" t="s">
        <v>184</v>
      </c>
      <c r="H46" s="15" t="s">
        <v>1</v>
      </c>
      <c r="I46" s="15" t="s">
        <v>185</v>
      </c>
      <c r="J46" s="90"/>
    </row>
    <row r="47" spans="1:11">
      <c r="B47" s="3" t="s">
        <v>178</v>
      </c>
      <c r="C47" s="50">
        <v>5000</v>
      </c>
      <c r="D47" s="26" t="s">
        <v>175</v>
      </c>
      <c r="E47" s="99">
        <v>46351</v>
      </c>
      <c r="F47" s="15" t="s">
        <v>43</v>
      </c>
      <c r="G47" s="15" t="s">
        <v>308</v>
      </c>
      <c r="H47" s="15" t="s">
        <v>2</v>
      </c>
      <c r="I47" s="15" t="s">
        <v>177</v>
      </c>
      <c r="J47" s="90"/>
    </row>
    <row r="48" spans="1:11">
      <c r="A48" s="3"/>
      <c r="B48" s="3" t="s">
        <v>162</v>
      </c>
      <c r="C48" s="50">
        <v>3300</v>
      </c>
      <c r="D48" s="26" t="s">
        <v>158</v>
      </c>
      <c r="E48" s="99">
        <v>46926</v>
      </c>
      <c r="F48" s="15" t="s">
        <v>43</v>
      </c>
      <c r="G48" s="15" t="s">
        <v>309</v>
      </c>
      <c r="H48" s="15" t="s">
        <v>2</v>
      </c>
      <c r="I48" s="15" t="s">
        <v>161</v>
      </c>
      <c r="J48" s="90"/>
    </row>
    <row r="49" spans="2:11">
      <c r="B49" s="3" t="s">
        <v>156</v>
      </c>
      <c r="C49" s="50">
        <v>1650</v>
      </c>
      <c r="D49" s="22" t="s">
        <v>144</v>
      </c>
      <c r="E49" s="99">
        <v>46300</v>
      </c>
      <c r="F49" s="15" t="s">
        <v>43</v>
      </c>
      <c r="G49" s="15" t="s">
        <v>310</v>
      </c>
      <c r="H49" s="15" t="s">
        <v>2</v>
      </c>
      <c r="I49" s="15" t="s">
        <v>52</v>
      </c>
      <c r="J49" s="90"/>
    </row>
    <row r="50" spans="2:11">
      <c r="B50" s="3"/>
      <c r="C50" s="50"/>
      <c r="D50" s="22"/>
      <c r="E50" s="99"/>
      <c r="F50" s="15"/>
      <c r="G50" s="15"/>
      <c r="H50" s="15"/>
      <c r="I50" s="15"/>
      <c r="J50" s="90"/>
    </row>
    <row r="51" spans="2:11">
      <c r="B51" s="27" t="s">
        <v>53</v>
      </c>
      <c r="C51" s="15"/>
      <c r="D51" s="15"/>
      <c r="I51" s="15"/>
      <c r="J51" s="90"/>
    </row>
    <row r="52" spans="2:11">
      <c r="B52" s="3" t="s">
        <v>278</v>
      </c>
      <c r="C52" s="50">
        <v>8500</v>
      </c>
      <c r="D52" s="22" t="s">
        <v>274</v>
      </c>
      <c r="E52" s="99">
        <v>46175</v>
      </c>
      <c r="F52" s="15" t="s">
        <v>183</v>
      </c>
      <c r="G52" s="15" t="s">
        <v>275</v>
      </c>
      <c r="H52" s="15" t="s">
        <v>1</v>
      </c>
      <c r="I52" s="15" t="s">
        <v>276</v>
      </c>
      <c r="J52" s="90">
        <v>1.05</v>
      </c>
    </row>
    <row r="53" spans="2:11">
      <c r="B53" s="3"/>
      <c r="C53" s="15"/>
      <c r="D53" s="22"/>
      <c r="E53" s="99"/>
      <c r="F53" s="15"/>
      <c r="G53" s="15"/>
      <c r="H53" s="15"/>
      <c r="I53" s="15"/>
      <c r="J53" s="90"/>
    </row>
    <row r="54" spans="2:11">
      <c r="B54" s="27" t="s">
        <v>377</v>
      </c>
      <c r="C54" s="15"/>
      <c r="D54" s="22"/>
      <c r="E54" s="99"/>
      <c r="F54" s="15"/>
      <c r="G54" s="15"/>
      <c r="H54" s="15"/>
      <c r="I54" s="15"/>
      <c r="J54" s="90"/>
    </row>
    <row r="55" spans="2:11" ht="12.75" thickBot="1">
      <c r="B55" s="3" t="s">
        <v>378</v>
      </c>
      <c r="C55" s="15">
        <v>210</v>
      </c>
      <c r="D55" s="22" t="s">
        <v>379</v>
      </c>
      <c r="E55" s="99">
        <v>46483</v>
      </c>
      <c r="F55" s="15" t="s">
        <v>183</v>
      </c>
      <c r="G55" s="15" t="s">
        <v>381</v>
      </c>
      <c r="H55" s="15" t="s">
        <v>2</v>
      </c>
      <c r="I55" s="15" t="s">
        <v>380</v>
      </c>
      <c r="J55" s="90">
        <v>9</v>
      </c>
    </row>
    <row r="56" spans="2:11">
      <c r="B56" s="8"/>
      <c r="C56" s="33"/>
      <c r="D56" s="8"/>
      <c r="E56" s="8"/>
      <c r="F56" s="8"/>
      <c r="G56" s="8"/>
      <c r="H56" s="8"/>
      <c r="I56" s="8"/>
      <c r="J56" s="8"/>
    </row>
    <row r="57" spans="2:11">
      <c r="B57" s="10"/>
      <c r="C57" s="34"/>
      <c r="D57" s="10"/>
      <c r="E57" s="10"/>
      <c r="F57" s="10" t="s">
        <v>152</v>
      </c>
      <c r="G57" s="10"/>
      <c r="H57" s="10"/>
      <c r="I57" s="10"/>
      <c r="J57" s="10"/>
    </row>
    <row r="58" spans="2:11">
      <c r="B58" s="10"/>
      <c r="C58" s="34"/>
      <c r="D58" s="10"/>
      <c r="E58" s="10"/>
      <c r="F58" s="10" t="s">
        <v>153</v>
      </c>
      <c r="G58" s="10"/>
      <c r="H58" s="10"/>
      <c r="I58" s="10"/>
      <c r="J58" s="10"/>
    </row>
    <row r="59" spans="2:11">
      <c r="B59" s="9" t="s">
        <v>44</v>
      </c>
      <c r="C59" s="34"/>
      <c r="D59" s="10"/>
      <c r="E59" s="10"/>
      <c r="F59" s="10" t="s">
        <v>154</v>
      </c>
      <c r="G59" s="10"/>
      <c r="H59" s="10"/>
      <c r="I59" s="10"/>
      <c r="J59" s="10"/>
    </row>
    <row r="60" spans="2:11">
      <c r="B60" s="10" t="s">
        <v>149</v>
      </c>
      <c r="C60" s="10"/>
      <c r="D60" s="10"/>
      <c r="E60" s="10"/>
      <c r="F60" s="10"/>
      <c r="G60" s="10"/>
      <c r="H60" s="10"/>
      <c r="I60" s="100"/>
      <c r="K60" s="23"/>
    </row>
    <row r="61" spans="2:11">
      <c r="B61" s="109" t="s">
        <v>150</v>
      </c>
      <c r="C61" s="10"/>
      <c r="D61" s="10"/>
      <c r="E61" s="10"/>
      <c r="F61" s="10" t="s">
        <v>221</v>
      </c>
      <c r="G61" s="10"/>
      <c r="H61" s="10"/>
      <c r="I61" s="100"/>
      <c r="K61" s="23"/>
    </row>
    <row r="62" spans="2:11">
      <c r="B62" s="12" t="s">
        <v>151</v>
      </c>
      <c r="C62" s="10"/>
      <c r="D62" s="11"/>
      <c r="E62" s="11"/>
      <c r="F62" s="11"/>
      <c r="G62" s="11"/>
      <c r="H62" s="11"/>
      <c r="I62" s="100"/>
      <c r="K62" s="23"/>
    </row>
    <row r="63" spans="2:11">
      <c r="C63" s="34"/>
      <c r="D63" s="10"/>
      <c r="E63" s="10"/>
      <c r="F63" s="12" t="s">
        <v>188</v>
      </c>
      <c r="G63" s="11"/>
      <c r="H63" s="11"/>
      <c r="I63" s="11"/>
      <c r="J63" s="11"/>
    </row>
    <row r="64" spans="2:11" ht="12.75" thickBot="1">
      <c r="B64" s="13"/>
      <c r="C64" s="35"/>
      <c r="D64" s="13"/>
      <c r="E64" s="13"/>
      <c r="F64" s="13"/>
      <c r="G64" s="13"/>
      <c r="H64" s="13"/>
      <c r="I64" s="13"/>
      <c r="J64" s="13"/>
    </row>
    <row r="65" spans="2:10">
      <c r="B65" s="3"/>
      <c r="C65" s="15"/>
      <c r="D65" s="3"/>
      <c r="E65" s="3"/>
      <c r="F65" s="3"/>
      <c r="G65" s="3"/>
      <c r="H65" s="3"/>
      <c r="I65" s="3"/>
      <c r="J65" s="3"/>
    </row>
  </sheetData>
  <mergeCells count="3">
    <mergeCell ref="B6:I6"/>
    <mergeCell ref="B7:I7"/>
    <mergeCell ref="B8:I8"/>
  </mergeCells>
  <hyperlinks>
    <hyperlink ref="B61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3"/>
  <sheetViews>
    <sheetView zoomScaleNormal="100" workbookViewId="0">
      <selection activeCell="E20" sqref="E20"/>
    </sheetView>
  </sheetViews>
  <sheetFormatPr defaultColWidth="9.140625" defaultRowHeight="11.25"/>
  <cols>
    <col min="1" max="1" width="5.140625" style="131" customWidth="1"/>
    <col min="2" max="2" width="46.42578125" style="133" bestFit="1" customWidth="1"/>
    <col min="3" max="3" width="18.85546875" style="133" customWidth="1"/>
    <col min="4" max="4" width="22.28515625" style="133" customWidth="1"/>
    <col min="5" max="5" width="24.42578125" style="154" customWidth="1"/>
    <col min="6" max="6" width="26.7109375" style="133" customWidth="1"/>
    <col min="7" max="7" width="9.5703125" style="131" customWidth="1"/>
    <col min="8" max="9" width="9.140625" style="131"/>
    <col min="10" max="10" width="16.28515625" style="131" customWidth="1"/>
    <col min="11" max="11" width="29.85546875" style="131" customWidth="1"/>
    <col min="12" max="16384" width="9.140625" style="131"/>
  </cols>
  <sheetData>
    <row r="2" spans="1:11">
      <c r="B2" s="132" t="s">
        <v>3</v>
      </c>
      <c r="D2" s="134"/>
      <c r="E2" s="134"/>
      <c r="F2" s="135"/>
      <c r="G2" s="136"/>
    </row>
    <row r="3" spans="1:11">
      <c r="B3" s="137"/>
      <c r="C3" s="134"/>
      <c r="D3" s="134"/>
      <c r="E3" s="134"/>
      <c r="F3" s="135"/>
    </row>
    <row r="4" spans="1:11">
      <c r="B4" s="132" t="s">
        <v>37</v>
      </c>
      <c r="C4" s="134"/>
      <c r="D4" s="2" t="s">
        <v>430</v>
      </c>
      <c r="E4" s="138"/>
      <c r="F4" s="134"/>
    </row>
    <row r="5" spans="1:11">
      <c r="B5" s="2"/>
      <c r="C5" s="2"/>
      <c r="D5" s="2"/>
      <c r="E5" s="2"/>
      <c r="F5" s="2"/>
      <c r="G5" s="2"/>
    </row>
    <row r="6" spans="1:11">
      <c r="B6" s="139" t="s">
        <v>431</v>
      </c>
      <c r="C6" s="136"/>
      <c r="E6" s="2"/>
      <c r="F6" s="2"/>
      <c r="G6" s="2"/>
    </row>
    <row r="7" spans="1:11">
      <c r="A7" s="2"/>
      <c r="B7" s="2"/>
      <c r="C7" s="2"/>
      <c r="D7" s="2"/>
      <c r="E7" s="140"/>
      <c r="F7" s="2"/>
    </row>
    <row r="8" spans="1:11">
      <c r="A8" s="2"/>
      <c r="B8" s="2"/>
      <c r="C8" s="134"/>
      <c r="D8" s="2"/>
      <c r="E8" s="140"/>
      <c r="F8" s="2"/>
    </row>
    <row r="9" spans="1:11">
      <c r="A9" s="2"/>
      <c r="B9" s="141" t="s">
        <v>4</v>
      </c>
      <c r="C9" s="142"/>
      <c r="D9" s="143"/>
      <c r="E9" s="140"/>
    </row>
    <row r="10" spans="1:11">
      <c r="A10" s="2"/>
      <c r="B10" s="51" t="s">
        <v>231</v>
      </c>
      <c r="C10" s="144"/>
      <c r="D10" s="54">
        <v>263091296245.37952</v>
      </c>
      <c r="E10" s="145"/>
      <c r="F10" s="2"/>
    </row>
    <row r="11" spans="1:11">
      <c r="A11" s="2"/>
      <c r="B11" s="56" t="s">
        <v>232</v>
      </c>
      <c r="C11" s="146"/>
      <c r="D11" s="86">
        <v>151075</v>
      </c>
      <c r="E11" s="145"/>
      <c r="F11" s="2"/>
    </row>
    <row r="12" spans="1:11">
      <c r="A12" s="2"/>
      <c r="B12" s="56" t="s">
        <v>5</v>
      </c>
      <c r="C12" s="146"/>
      <c r="D12" s="54">
        <v>1741461.5008795599</v>
      </c>
      <c r="E12" s="140"/>
      <c r="F12" s="147"/>
      <c r="K12" s="148"/>
    </row>
    <row r="13" spans="1:11">
      <c r="A13" s="2"/>
      <c r="B13" s="56" t="s">
        <v>233</v>
      </c>
      <c r="C13" s="146"/>
      <c r="D13" s="87">
        <v>0.51913989601274402</v>
      </c>
      <c r="E13" s="140"/>
      <c r="F13" s="2"/>
      <c r="K13" s="148"/>
    </row>
    <row r="14" spans="1:11">
      <c r="A14" s="2"/>
      <c r="B14" s="56" t="s">
        <v>234</v>
      </c>
      <c r="C14" s="146"/>
      <c r="D14" s="87">
        <v>0.60142243551490027</v>
      </c>
      <c r="E14" s="140"/>
      <c r="F14" s="2"/>
    </row>
    <row r="15" spans="1:11">
      <c r="A15" s="2"/>
      <c r="B15" s="56" t="s">
        <v>235</v>
      </c>
      <c r="C15" s="146"/>
      <c r="D15" s="199">
        <v>40.94489632942615</v>
      </c>
      <c r="E15" s="140"/>
      <c r="F15" s="2"/>
    </row>
    <row r="16" spans="1:11">
      <c r="A16" s="2"/>
      <c r="B16" s="56" t="s">
        <v>236</v>
      </c>
      <c r="C16" s="146"/>
      <c r="D16" s="87">
        <v>4.3289487331141602E-2</v>
      </c>
      <c r="E16" s="140"/>
      <c r="F16" s="2"/>
    </row>
    <row r="17" spans="1:12">
      <c r="A17" s="2"/>
      <c r="B17" s="56" t="s">
        <v>237</v>
      </c>
      <c r="C17" s="146"/>
      <c r="D17" s="199">
        <v>272.20834274319157</v>
      </c>
      <c r="E17" s="140"/>
      <c r="F17" s="2"/>
      <c r="K17" s="149"/>
    </row>
    <row r="18" spans="1:12">
      <c r="A18" s="2"/>
      <c r="B18" s="56" t="s">
        <v>238</v>
      </c>
      <c r="C18" s="146"/>
      <c r="D18" s="88">
        <f>4.9*12</f>
        <v>58.800000000000004</v>
      </c>
      <c r="E18" s="140"/>
      <c r="F18" s="2"/>
    </row>
    <row r="19" spans="1:12">
      <c r="A19" s="2"/>
      <c r="B19" s="56" t="s">
        <v>67</v>
      </c>
      <c r="C19" s="146"/>
      <c r="D19" s="87">
        <v>0</v>
      </c>
      <c r="E19" s="140"/>
      <c r="F19" s="42"/>
    </row>
    <row r="20" spans="1:12">
      <c r="A20" s="2"/>
      <c r="B20" s="56" t="s">
        <v>282</v>
      </c>
      <c r="C20" s="146"/>
      <c r="D20" s="54">
        <v>285097229176.90833</v>
      </c>
      <c r="E20" s="150"/>
      <c r="F20" s="91"/>
      <c r="L20" s="148"/>
    </row>
    <row r="21" spans="1:12">
      <c r="A21" s="2"/>
      <c r="B21" s="56" t="s">
        <v>283</v>
      </c>
      <c r="C21" s="146"/>
      <c r="D21" s="54">
        <v>270636939000</v>
      </c>
      <c r="E21" s="150"/>
      <c r="F21" s="2"/>
    </row>
    <row r="22" spans="1:12">
      <c r="A22" s="2"/>
      <c r="B22" s="56" t="s">
        <v>284</v>
      </c>
      <c r="C22" s="146"/>
      <c r="D22" s="54">
        <v>19232415095</v>
      </c>
      <c r="E22" s="207"/>
      <c r="F22" s="2"/>
    </row>
    <row r="23" spans="1:12">
      <c r="A23" s="2"/>
      <c r="B23" s="56" t="s">
        <v>202</v>
      </c>
      <c r="C23" s="146"/>
      <c r="D23" s="87">
        <f>D22/D20</f>
        <v>6.745914420327781E-2</v>
      </c>
      <c r="E23" s="150"/>
      <c r="F23" s="2"/>
      <c r="K23" s="151"/>
    </row>
    <row r="24" spans="1:12">
      <c r="A24" s="2"/>
      <c r="B24" s="56" t="s">
        <v>68</v>
      </c>
      <c r="C24" s="146"/>
      <c r="D24" s="87">
        <f>D20/D21</f>
        <v>1.053430585752037</v>
      </c>
      <c r="E24" s="150"/>
      <c r="F24" s="2"/>
    </row>
    <row r="25" spans="1:12">
      <c r="A25" s="2"/>
      <c r="B25" s="152" t="s">
        <v>68</v>
      </c>
      <c r="C25" s="153"/>
      <c r="D25" s="110">
        <v>1.0369999999999999</v>
      </c>
      <c r="E25" s="150"/>
      <c r="F25" s="2"/>
    </row>
    <row r="27" spans="1:12">
      <c r="K27" s="149"/>
      <c r="L27" s="155"/>
    </row>
    <row r="28" spans="1:12">
      <c r="A28" s="2"/>
      <c r="B28" s="156" t="s">
        <v>6</v>
      </c>
      <c r="C28" s="124" t="s">
        <v>7</v>
      </c>
      <c r="D28" s="93" t="s">
        <v>8</v>
      </c>
      <c r="E28" s="92" t="s">
        <v>9</v>
      </c>
      <c r="F28" s="94" t="s">
        <v>10</v>
      </c>
      <c r="K28" s="149"/>
    </row>
    <row r="29" spans="1:12">
      <c r="A29" s="2"/>
      <c r="B29" s="126" t="s">
        <v>331</v>
      </c>
      <c r="C29" s="157"/>
      <c r="D29" s="158"/>
      <c r="E29" s="159"/>
      <c r="F29" s="115"/>
      <c r="K29" s="160"/>
    </row>
    <row r="30" spans="1:12">
      <c r="A30" s="2"/>
      <c r="B30" s="126" t="s">
        <v>145</v>
      </c>
      <c r="C30" s="57">
        <v>471</v>
      </c>
      <c r="D30" s="75">
        <v>3.1176567929836175E-3</v>
      </c>
      <c r="E30" s="54">
        <v>1013468022.92</v>
      </c>
      <c r="F30" s="76">
        <v>3.852153367988124E-3</v>
      </c>
      <c r="K30" s="149"/>
    </row>
    <row r="31" spans="1:12">
      <c r="A31" s="2"/>
      <c r="B31" s="126" t="s">
        <v>34</v>
      </c>
      <c r="C31" s="57">
        <v>12</v>
      </c>
      <c r="D31" s="75">
        <v>7.9430746318053951E-5</v>
      </c>
      <c r="E31" s="54">
        <v>20961260.060000002</v>
      </c>
      <c r="F31" s="76">
        <v>7.9672951401820193E-5</v>
      </c>
      <c r="K31" s="149"/>
    </row>
    <row r="32" spans="1:12">
      <c r="A32" s="2"/>
      <c r="B32" s="126" t="s">
        <v>35</v>
      </c>
      <c r="C32" s="57">
        <v>0</v>
      </c>
      <c r="D32" s="75">
        <v>0</v>
      </c>
      <c r="E32" s="54">
        <v>0</v>
      </c>
      <c r="F32" s="76">
        <v>0</v>
      </c>
      <c r="K32" s="149"/>
    </row>
    <row r="33" spans="1:11">
      <c r="A33" s="2"/>
      <c r="B33" s="126" t="s">
        <v>36</v>
      </c>
      <c r="C33" s="77">
        <v>0</v>
      </c>
      <c r="D33" s="78">
        <v>0</v>
      </c>
      <c r="E33" s="54">
        <v>0</v>
      </c>
      <c r="F33" s="76">
        <v>0</v>
      </c>
      <c r="K33" s="149"/>
    </row>
    <row r="34" spans="1:11">
      <c r="A34" s="2"/>
      <c r="B34" s="130" t="s">
        <v>11</v>
      </c>
      <c r="C34" s="65">
        <v>483</v>
      </c>
      <c r="D34" s="79">
        <v>3.1970875393016714E-3</v>
      </c>
      <c r="E34" s="80">
        <v>1034429282.98</v>
      </c>
      <c r="F34" s="81">
        <v>3.9318263193899444E-3</v>
      </c>
      <c r="K34" s="149"/>
    </row>
    <row r="35" spans="1:11">
      <c r="A35" s="2"/>
      <c r="B35" s="2" t="s">
        <v>69</v>
      </c>
      <c r="C35" s="28"/>
      <c r="D35" s="29"/>
      <c r="E35" s="30"/>
      <c r="F35" s="31"/>
      <c r="K35" s="149"/>
    </row>
    <row r="36" spans="1:11">
      <c r="A36" s="2"/>
      <c r="B36" s="146"/>
      <c r="C36" s="161"/>
      <c r="D36" s="76"/>
      <c r="E36" s="162"/>
      <c r="F36" s="58"/>
      <c r="K36" s="149"/>
    </row>
    <row r="37" spans="1:11">
      <c r="A37" s="2"/>
      <c r="B37" s="123" t="s">
        <v>12</v>
      </c>
      <c r="C37" s="124" t="s">
        <v>7</v>
      </c>
      <c r="D37" s="93" t="s">
        <v>8</v>
      </c>
      <c r="E37" s="124" t="s">
        <v>9</v>
      </c>
      <c r="F37" s="125" t="s">
        <v>10</v>
      </c>
      <c r="K37" s="149"/>
    </row>
    <row r="38" spans="1:11">
      <c r="A38" s="2"/>
      <c r="B38" s="126" t="s">
        <v>402</v>
      </c>
      <c r="C38" s="127">
        <v>465</v>
      </c>
      <c r="D38" s="76">
        <v>3.0779414198245903E-3</v>
      </c>
      <c r="E38" s="54">
        <v>1002555314.92</v>
      </c>
      <c r="F38" s="59">
        <v>3.8106745803743293E-3</v>
      </c>
      <c r="K38" s="160"/>
    </row>
    <row r="39" spans="1:11">
      <c r="A39" s="2"/>
      <c r="B39" s="126" t="s">
        <v>403</v>
      </c>
      <c r="C39" s="127">
        <v>12</v>
      </c>
      <c r="D39" s="76">
        <v>7.9430746318053951E-5</v>
      </c>
      <c r="E39" s="54">
        <v>20961260.060000002</v>
      </c>
      <c r="F39" s="59">
        <v>7.9672951401820193E-5</v>
      </c>
    </row>
    <row r="40" spans="1:11">
      <c r="A40" s="2"/>
      <c r="B40" s="126" t="s">
        <v>404</v>
      </c>
      <c r="C40" s="127">
        <v>0</v>
      </c>
      <c r="D40" s="76">
        <v>0</v>
      </c>
      <c r="E40" s="54">
        <v>0</v>
      </c>
      <c r="F40" s="59">
        <v>0</v>
      </c>
    </row>
    <row r="41" spans="1:11">
      <c r="A41" s="2"/>
      <c r="B41" s="128" t="s">
        <v>405</v>
      </c>
      <c r="C41" s="129">
        <v>0</v>
      </c>
      <c r="D41" s="78">
        <v>0</v>
      </c>
      <c r="E41" s="62">
        <v>0</v>
      </c>
      <c r="F41" s="63">
        <v>0</v>
      </c>
    </row>
    <row r="42" spans="1:11">
      <c r="A42" s="2"/>
      <c r="B42" s="126" t="s">
        <v>406</v>
      </c>
      <c r="C42" s="127">
        <v>6</v>
      </c>
      <c r="D42" s="76">
        <v>3.9715373159026975E-5</v>
      </c>
      <c r="E42" s="54">
        <v>10912708</v>
      </c>
      <c r="F42" s="59">
        <v>4.1478787613794549E-5</v>
      </c>
    </row>
    <row r="43" spans="1:11">
      <c r="A43" s="2"/>
      <c r="B43" s="126" t="s">
        <v>407</v>
      </c>
      <c r="C43" s="127">
        <v>0</v>
      </c>
      <c r="D43" s="76">
        <v>0</v>
      </c>
      <c r="E43" s="54">
        <v>0</v>
      </c>
      <c r="F43" s="59">
        <v>0</v>
      </c>
    </row>
    <row r="44" spans="1:11">
      <c r="A44" s="2"/>
      <c r="B44" s="126" t="s">
        <v>408</v>
      </c>
      <c r="C44" s="127">
        <v>0</v>
      </c>
      <c r="D44" s="76">
        <v>0</v>
      </c>
      <c r="E44" s="54">
        <v>0</v>
      </c>
      <c r="F44" s="59">
        <v>0</v>
      </c>
    </row>
    <row r="45" spans="1:11">
      <c r="A45" s="2"/>
      <c r="B45" s="128" t="s">
        <v>409</v>
      </c>
      <c r="C45" s="129">
        <v>0</v>
      </c>
      <c r="D45" s="78">
        <v>0</v>
      </c>
      <c r="E45" s="62">
        <v>0</v>
      </c>
      <c r="F45" s="78">
        <v>0</v>
      </c>
    </row>
    <row r="46" spans="1:11">
      <c r="A46" s="2"/>
      <c r="B46" s="130" t="s">
        <v>11</v>
      </c>
      <c r="C46" s="65">
        <v>483</v>
      </c>
      <c r="D46" s="79">
        <v>3.1970875393016714E-3</v>
      </c>
      <c r="E46" s="80">
        <v>1034429282.98</v>
      </c>
      <c r="F46" s="81">
        <v>3.9318263193899444E-3</v>
      </c>
    </row>
    <row r="47" spans="1:11">
      <c r="A47" s="2"/>
      <c r="B47" s="2" t="s">
        <v>69</v>
      </c>
      <c r="C47" s="2"/>
      <c r="D47" s="140"/>
      <c r="E47" s="140"/>
      <c r="F47" s="2"/>
    </row>
    <row r="49" spans="1:6">
      <c r="A49" s="2"/>
      <c r="B49" s="156" t="s">
        <v>13</v>
      </c>
      <c r="C49" s="124" t="s">
        <v>7</v>
      </c>
      <c r="D49" s="93" t="s">
        <v>8</v>
      </c>
      <c r="E49" s="124" t="s">
        <v>9</v>
      </c>
      <c r="F49" s="94" t="s">
        <v>10</v>
      </c>
    </row>
    <row r="50" spans="1:6">
      <c r="A50" s="2"/>
      <c r="B50" s="51" t="s">
        <v>78</v>
      </c>
      <c r="C50" s="127">
        <v>41381</v>
      </c>
      <c r="D50" s="76">
        <v>0.27391030944894917</v>
      </c>
      <c r="E50" s="54">
        <v>33846306403.050045</v>
      </c>
      <c r="F50" s="76">
        <v>0.12864852196205781</v>
      </c>
    </row>
    <row r="51" spans="1:6">
      <c r="A51" s="2"/>
      <c r="B51" s="56" t="s">
        <v>79</v>
      </c>
      <c r="C51" s="127">
        <v>10875</v>
      </c>
      <c r="D51" s="76">
        <v>7.1984113850736386E-2</v>
      </c>
      <c r="E51" s="54">
        <v>15480882152.100031</v>
      </c>
      <c r="F51" s="76">
        <v>5.8842243635689538E-2</v>
      </c>
    </row>
    <row r="52" spans="1:6">
      <c r="A52" s="2"/>
      <c r="B52" s="56" t="s">
        <v>80</v>
      </c>
      <c r="C52" s="127">
        <v>11908</v>
      </c>
      <c r="D52" s="76">
        <v>7.8821777262948867E-2</v>
      </c>
      <c r="E52" s="54">
        <v>18921365354.58004</v>
      </c>
      <c r="F52" s="76">
        <v>7.1919389294172811E-2</v>
      </c>
    </row>
    <row r="53" spans="1:6">
      <c r="A53" s="2"/>
      <c r="B53" s="56" t="s">
        <v>81</v>
      </c>
      <c r="C53" s="127">
        <v>12290</v>
      </c>
      <c r="D53" s="76">
        <v>8.1350322687406912E-2</v>
      </c>
      <c r="E53" s="54">
        <v>21762014785.380028</v>
      </c>
      <c r="F53" s="76">
        <v>8.2716589624778084E-2</v>
      </c>
    </row>
    <row r="54" spans="1:6">
      <c r="A54" s="2"/>
      <c r="B54" s="56" t="s">
        <v>82</v>
      </c>
      <c r="C54" s="127">
        <v>12372</v>
      </c>
      <c r="D54" s="76">
        <v>8.1893099453913626E-2</v>
      </c>
      <c r="E54" s="54">
        <v>24134922552.790009</v>
      </c>
      <c r="F54" s="76">
        <v>9.1735921701795231E-2</v>
      </c>
    </row>
    <row r="55" spans="1:6">
      <c r="A55" s="2"/>
      <c r="B55" s="56" t="s">
        <v>83</v>
      </c>
      <c r="C55" s="127">
        <v>11836</v>
      </c>
      <c r="D55" s="76">
        <v>7.8345192785040541E-2</v>
      </c>
      <c r="E55" s="54">
        <v>25169629292.130035</v>
      </c>
      <c r="F55" s="76">
        <v>9.5668802622245655E-2</v>
      </c>
    </row>
    <row r="56" spans="1:6">
      <c r="A56" s="2"/>
      <c r="B56" s="56" t="s">
        <v>84</v>
      </c>
      <c r="C56" s="127">
        <v>11841</v>
      </c>
      <c r="D56" s="76">
        <v>7.8378288929339734E-2</v>
      </c>
      <c r="E56" s="54">
        <v>27234644755.959965</v>
      </c>
      <c r="F56" s="76">
        <v>0.10351784777615272</v>
      </c>
    </row>
    <row r="57" spans="1:6">
      <c r="A57" s="2"/>
      <c r="B57" s="56" t="s">
        <v>85</v>
      </c>
      <c r="C57" s="127">
        <v>11006</v>
      </c>
      <c r="D57" s="76">
        <v>7.2851232831375151E-2</v>
      </c>
      <c r="E57" s="54">
        <v>26247474033.349998</v>
      </c>
      <c r="F57" s="76">
        <v>9.976564944539057E-2</v>
      </c>
    </row>
    <row r="58" spans="1:6">
      <c r="A58" s="2"/>
      <c r="B58" s="56" t="s">
        <v>86</v>
      </c>
      <c r="C58" s="127">
        <v>9545</v>
      </c>
      <c r="D58" s="76">
        <v>6.3180539467152075E-2</v>
      </c>
      <c r="E58" s="54">
        <v>23585055339.059998</v>
      </c>
      <c r="F58" s="76">
        <v>8.9645897358241272E-2</v>
      </c>
    </row>
    <row r="59" spans="1:6">
      <c r="A59" s="2"/>
      <c r="B59" s="56" t="s">
        <v>87</v>
      </c>
      <c r="C59" s="127">
        <v>10313</v>
      </c>
      <c r="D59" s="76">
        <v>6.8264107231507526E-2</v>
      </c>
      <c r="E59" s="54">
        <v>26629314956.849991</v>
      </c>
      <c r="F59" s="76">
        <v>0.10121701225727112</v>
      </c>
    </row>
    <row r="60" spans="1:6">
      <c r="A60" s="2"/>
      <c r="B60" s="56" t="s">
        <v>88</v>
      </c>
      <c r="C60" s="127">
        <v>6133</v>
      </c>
      <c r="D60" s="76">
        <v>4.0595730597385402E-2</v>
      </c>
      <c r="E60" s="54">
        <v>16116050896.520008</v>
      </c>
      <c r="F60" s="76">
        <v>6.1256495849596179E-2</v>
      </c>
    </row>
    <row r="61" spans="1:6">
      <c r="A61" s="2"/>
      <c r="B61" s="56" t="s">
        <v>89</v>
      </c>
      <c r="C61" s="127">
        <v>962</v>
      </c>
      <c r="D61" s="76">
        <v>6.3676981631639916E-3</v>
      </c>
      <c r="E61" s="54">
        <v>2521871928.6499996</v>
      </c>
      <c r="F61" s="76">
        <v>9.585539182177652E-3</v>
      </c>
    </row>
    <row r="62" spans="1:6">
      <c r="A62" s="2"/>
      <c r="B62" s="56" t="s">
        <v>90</v>
      </c>
      <c r="C62" s="127">
        <v>315</v>
      </c>
      <c r="D62" s="76">
        <v>2.085057090848916E-3</v>
      </c>
      <c r="E62" s="54">
        <v>746388413.23000002</v>
      </c>
      <c r="F62" s="76">
        <v>2.8369939404375355E-3</v>
      </c>
    </row>
    <row r="63" spans="1:6">
      <c r="A63" s="2"/>
      <c r="B63" s="56" t="s">
        <v>70</v>
      </c>
      <c r="C63" s="77">
        <v>298</v>
      </c>
      <c r="D63" s="78">
        <v>1.9725302002316729E-3</v>
      </c>
      <c r="E63" s="62">
        <v>695375381.73000002</v>
      </c>
      <c r="F63" s="63">
        <v>2.643095349993779E-3</v>
      </c>
    </row>
    <row r="64" spans="1:6">
      <c r="A64" s="2"/>
      <c r="B64" s="64" t="s">
        <v>11</v>
      </c>
      <c r="C64" s="163">
        <v>151075</v>
      </c>
      <c r="D64" s="66">
        <v>1</v>
      </c>
      <c r="E64" s="67">
        <v>263091296245.38016</v>
      </c>
      <c r="F64" s="68">
        <v>0.99999999999999978</v>
      </c>
    </row>
    <row r="65" spans="1:6">
      <c r="A65" s="2"/>
      <c r="B65" s="2"/>
      <c r="C65" s="2"/>
      <c r="D65" s="140"/>
      <c r="E65" s="140"/>
      <c r="F65" s="2"/>
    </row>
    <row r="66" spans="1:6">
      <c r="A66" s="2"/>
      <c r="B66" s="2"/>
      <c r="C66" s="2"/>
      <c r="D66" s="2"/>
      <c r="E66" s="150"/>
      <c r="F66" s="140"/>
    </row>
    <row r="67" spans="1:6">
      <c r="A67" s="2"/>
      <c r="B67" s="156" t="s">
        <v>14</v>
      </c>
      <c r="C67" s="124" t="s">
        <v>7</v>
      </c>
      <c r="D67" s="93" t="s">
        <v>8</v>
      </c>
      <c r="E67" s="124" t="s">
        <v>9</v>
      </c>
      <c r="F67" s="93" t="s">
        <v>10</v>
      </c>
    </row>
    <row r="68" spans="1:6">
      <c r="A68" s="2"/>
      <c r="B68" s="51" t="s">
        <v>78</v>
      </c>
      <c r="C68" s="127">
        <v>18845</v>
      </c>
      <c r="D68" s="76">
        <v>0.12473936786364388</v>
      </c>
      <c r="E68" s="54">
        <v>12946625234.810017</v>
      </c>
      <c r="F68" s="76">
        <v>4.9209629583241495E-2</v>
      </c>
    </row>
    <row r="69" spans="1:6">
      <c r="A69" s="2"/>
      <c r="B69" s="56" t="s">
        <v>79</v>
      </c>
      <c r="C69" s="127">
        <v>6590</v>
      </c>
      <c r="D69" s="76">
        <v>4.3620718186331293E-2</v>
      </c>
      <c r="E69" s="54">
        <v>7316255071.9299898</v>
      </c>
      <c r="F69" s="76">
        <v>2.7808806966788661E-2</v>
      </c>
    </row>
    <row r="70" spans="1:6">
      <c r="A70" s="2"/>
      <c r="B70" s="56" t="s">
        <v>80</v>
      </c>
      <c r="C70" s="127">
        <v>7575</v>
      </c>
      <c r="D70" s="76">
        <v>5.0140658613271556E-2</v>
      </c>
      <c r="E70" s="54">
        <v>9661458783.0799942</v>
      </c>
      <c r="F70" s="76">
        <v>3.6722836980775428E-2</v>
      </c>
    </row>
    <row r="71" spans="1:6">
      <c r="A71" s="2"/>
      <c r="B71" s="56" t="s">
        <v>81</v>
      </c>
      <c r="C71" s="127">
        <v>8488</v>
      </c>
      <c r="D71" s="76">
        <v>5.6184014562303493E-2</v>
      </c>
      <c r="E71" s="54">
        <v>12662855385.250011</v>
      </c>
      <c r="F71" s="76">
        <v>4.8131031189414974E-2</v>
      </c>
    </row>
    <row r="72" spans="1:6">
      <c r="A72" s="2"/>
      <c r="B72" s="56" t="s">
        <v>82</v>
      </c>
      <c r="C72" s="127">
        <v>9975</v>
      </c>
      <c r="D72" s="76">
        <v>6.6026807876882337E-2</v>
      </c>
      <c r="E72" s="54">
        <v>16581448850.860035</v>
      </c>
      <c r="F72" s="76">
        <v>6.3025455754320475E-2</v>
      </c>
    </row>
    <row r="73" spans="1:6">
      <c r="A73" s="2"/>
      <c r="B73" s="56" t="s">
        <v>83</v>
      </c>
      <c r="C73" s="127">
        <v>10834</v>
      </c>
      <c r="D73" s="76">
        <v>7.1712725467483043E-2</v>
      </c>
      <c r="E73" s="54">
        <v>19408887988.680042</v>
      </c>
      <c r="F73" s="76">
        <v>7.3772444264282089E-2</v>
      </c>
    </row>
    <row r="74" spans="1:6">
      <c r="A74" s="2"/>
      <c r="B74" s="56" t="s">
        <v>84</v>
      </c>
      <c r="C74" s="127">
        <v>21922</v>
      </c>
      <c r="D74" s="76">
        <v>0.14510673506536489</v>
      </c>
      <c r="E74" s="54">
        <v>41259903851.070053</v>
      </c>
      <c r="F74" s="76">
        <v>0.15682732359411741</v>
      </c>
    </row>
    <row r="75" spans="1:6">
      <c r="A75" s="2"/>
      <c r="B75" s="56" t="s">
        <v>85</v>
      </c>
      <c r="C75" s="127">
        <v>10711</v>
      </c>
      <c r="D75" s="76">
        <v>7.0898560317722986E-2</v>
      </c>
      <c r="E75" s="54">
        <v>22013411766.219994</v>
      </c>
      <c r="F75" s="76">
        <v>8.3672139977175458E-2</v>
      </c>
    </row>
    <row r="76" spans="1:6">
      <c r="A76" s="2"/>
      <c r="B76" s="56" t="s">
        <v>86</v>
      </c>
      <c r="C76" s="127">
        <v>15805</v>
      </c>
      <c r="D76" s="76">
        <v>0.10461691212973688</v>
      </c>
      <c r="E76" s="54">
        <v>32261171446.440018</v>
      </c>
      <c r="F76" s="76">
        <v>0.12262348434495772</v>
      </c>
    </row>
    <row r="77" spans="1:6">
      <c r="A77" s="2"/>
      <c r="B77" s="56" t="s">
        <v>87</v>
      </c>
      <c r="C77" s="127">
        <v>40330</v>
      </c>
      <c r="D77" s="76">
        <v>0.26695349991725964</v>
      </c>
      <c r="E77" s="54">
        <v>88979277867.040085</v>
      </c>
      <c r="F77" s="76">
        <v>0.33820684734492623</v>
      </c>
    </row>
    <row r="78" spans="1:6">
      <c r="A78" s="2"/>
      <c r="B78" s="56" t="s">
        <v>88</v>
      </c>
      <c r="C78" s="127">
        <v>0</v>
      </c>
      <c r="D78" s="76">
        <v>0</v>
      </c>
      <c r="E78" s="54">
        <v>0</v>
      </c>
      <c r="F78" s="76">
        <v>0</v>
      </c>
    </row>
    <row r="79" spans="1:6">
      <c r="A79" s="2"/>
      <c r="B79" s="56" t="s">
        <v>89</v>
      </c>
      <c r="C79" s="127">
        <v>0</v>
      </c>
      <c r="D79" s="76">
        <v>0</v>
      </c>
      <c r="E79" s="54">
        <v>0</v>
      </c>
      <c r="F79" s="76">
        <v>0</v>
      </c>
    </row>
    <row r="80" spans="1:6">
      <c r="A80" s="2"/>
      <c r="B80" s="56" t="s">
        <v>90</v>
      </c>
      <c r="C80" s="127">
        <v>0</v>
      </c>
      <c r="D80" s="76">
        <v>0</v>
      </c>
      <c r="E80" s="54">
        <v>0</v>
      </c>
      <c r="F80" s="76">
        <v>0</v>
      </c>
    </row>
    <row r="81" spans="1:6">
      <c r="A81" s="2"/>
      <c r="B81" s="56" t="s">
        <v>70</v>
      </c>
      <c r="C81" s="77">
        <v>0</v>
      </c>
      <c r="D81" s="78">
        <v>0</v>
      </c>
      <c r="E81" s="62">
        <v>0</v>
      </c>
      <c r="F81" s="78">
        <v>0</v>
      </c>
    </row>
    <row r="82" spans="1:6">
      <c r="A82" s="2"/>
      <c r="B82" s="64" t="s">
        <v>11</v>
      </c>
      <c r="C82" s="65">
        <v>151075</v>
      </c>
      <c r="D82" s="66">
        <v>1</v>
      </c>
      <c r="E82" s="67">
        <v>263091296245.38025</v>
      </c>
      <c r="F82" s="68">
        <v>1</v>
      </c>
    </row>
    <row r="83" spans="1:6">
      <c r="A83" s="2"/>
    </row>
    <row r="84" spans="1:6">
      <c r="A84" s="2"/>
    </row>
    <row r="85" spans="1:6">
      <c r="A85" s="2"/>
      <c r="B85" s="156" t="s">
        <v>15</v>
      </c>
      <c r="C85" s="124" t="s">
        <v>7</v>
      </c>
      <c r="D85" s="93" t="s">
        <v>8</v>
      </c>
      <c r="E85" s="124" t="s">
        <v>9</v>
      </c>
      <c r="F85" s="94" t="s">
        <v>10</v>
      </c>
    </row>
    <row r="86" spans="1:6">
      <c r="A86" s="2"/>
      <c r="B86" s="164" t="s">
        <v>248</v>
      </c>
      <c r="C86" s="165">
        <v>492</v>
      </c>
      <c r="D86" s="75">
        <v>3.2566605990402117E-3</v>
      </c>
      <c r="E86" s="54">
        <v>856737034.79999983</v>
      </c>
      <c r="F86" s="115">
        <v>3.2564248495736557E-3</v>
      </c>
    </row>
    <row r="87" spans="1:6">
      <c r="A87" s="2"/>
      <c r="B87" s="126" t="s">
        <v>249</v>
      </c>
      <c r="C87" s="57">
        <v>20473</v>
      </c>
      <c r="D87" s="75">
        <v>0.13551547244745987</v>
      </c>
      <c r="E87" s="54">
        <v>26182296019.640053</v>
      </c>
      <c r="F87" s="76">
        <v>9.9517910296889278E-2</v>
      </c>
    </row>
    <row r="88" spans="1:6">
      <c r="A88" s="2"/>
      <c r="B88" s="126" t="s">
        <v>91</v>
      </c>
      <c r="C88" s="57">
        <v>11399</v>
      </c>
      <c r="D88" s="75">
        <v>7.5452589773291417E-2</v>
      </c>
      <c r="E88" s="54">
        <v>17601667393.080021</v>
      </c>
      <c r="F88" s="76">
        <v>6.6903267589146304E-2</v>
      </c>
    </row>
    <row r="89" spans="1:6">
      <c r="A89" s="2"/>
      <c r="B89" s="126" t="s">
        <v>92</v>
      </c>
      <c r="C89" s="57">
        <v>13153</v>
      </c>
      <c r="D89" s="75">
        <v>8.7062717193446965E-2</v>
      </c>
      <c r="E89" s="54">
        <v>20433188318.280022</v>
      </c>
      <c r="F89" s="76">
        <v>7.7665770817527888E-2</v>
      </c>
    </row>
    <row r="90" spans="1:6">
      <c r="A90" s="2"/>
      <c r="B90" s="126" t="s">
        <v>93</v>
      </c>
      <c r="C90" s="57">
        <v>14695</v>
      </c>
      <c r="D90" s="75">
        <v>9.7269568095316894E-2</v>
      </c>
      <c r="E90" s="54">
        <v>35876554537.530022</v>
      </c>
      <c r="F90" s="76">
        <v>0.13636541782084904</v>
      </c>
    </row>
    <row r="91" spans="1:6">
      <c r="A91" s="2"/>
      <c r="B91" s="126" t="s">
        <v>94</v>
      </c>
      <c r="C91" s="57">
        <v>759</v>
      </c>
      <c r="D91" s="75">
        <v>5.0239947046169121E-3</v>
      </c>
      <c r="E91" s="54">
        <v>1638214520.04</v>
      </c>
      <c r="F91" s="76">
        <v>6.2267910167277821E-3</v>
      </c>
    </row>
    <row r="92" spans="1:6">
      <c r="A92" s="2"/>
      <c r="B92" s="126" t="s">
        <v>95</v>
      </c>
      <c r="C92" s="57">
        <v>65</v>
      </c>
      <c r="D92" s="75">
        <v>4.302498758894589E-4</v>
      </c>
      <c r="E92" s="54">
        <v>108571584.52</v>
      </c>
      <c r="F92" s="76">
        <v>4.12676458968591E-4</v>
      </c>
    </row>
    <row r="93" spans="1:6">
      <c r="A93" s="2"/>
      <c r="B93" s="126" t="s">
        <v>250</v>
      </c>
      <c r="C93" s="57">
        <v>15008</v>
      </c>
      <c r="D93" s="75">
        <v>9.934138672844614E-2</v>
      </c>
      <c r="E93" s="54">
        <v>23192499950.280003</v>
      </c>
      <c r="F93" s="76">
        <v>8.8153809271777725E-2</v>
      </c>
    </row>
    <row r="94" spans="1:6">
      <c r="A94" s="2"/>
      <c r="B94" s="126" t="s">
        <v>193</v>
      </c>
      <c r="C94" s="57">
        <v>25358</v>
      </c>
      <c r="D94" s="75">
        <v>0.16785040542776766</v>
      </c>
      <c r="E94" s="54">
        <v>42156941885.859962</v>
      </c>
      <c r="F94" s="76">
        <v>0.16023693101021866</v>
      </c>
    </row>
    <row r="95" spans="1:6">
      <c r="A95" s="2"/>
      <c r="B95" s="126" t="s">
        <v>251</v>
      </c>
      <c r="C95" s="57">
        <v>13967</v>
      </c>
      <c r="D95" s="75">
        <v>9.2450769485354953E-2</v>
      </c>
      <c r="E95" s="54">
        <v>20809165091.019997</v>
      </c>
      <c r="F95" s="76">
        <v>7.9094844215643306E-2</v>
      </c>
    </row>
    <row r="96" spans="1:6">
      <c r="A96" s="2"/>
      <c r="B96" s="126" t="s">
        <v>252</v>
      </c>
      <c r="C96" s="57">
        <v>1831</v>
      </c>
      <c r="D96" s="75">
        <v>1.2119808042363065E-2</v>
      </c>
      <c r="E96" s="54">
        <v>3842482365.3899994</v>
      </c>
      <c r="F96" s="76">
        <v>1.460512917084947E-2</v>
      </c>
    </row>
    <row r="97" spans="1:6">
      <c r="A97" s="2"/>
      <c r="B97" s="126" t="s">
        <v>253</v>
      </c>
      <c r="C97" s="57">
        <v>33875</v>
      </c>
      <c r="D97" s="75">
        <v>0.22422637762700645</v>
      </c>
      <c r="E97" s="54">
        <v>70392977544.939972</v>
      </c>
      <c r="F97" s="76">
        <v>0.26756102748182836</v>
      </c>
    </row>
    <row r="98" spans="1:6">
      <c r="A98" s="2"/>
      <c r="B98" s="64" t="s">
        <v>11</v>
      </c>
      <c r="C98" s="95">
        <v>151075</v>
      </c>
      <c r="D98" s="96">
        <v>0.99999999999999989</v>
      </c>
      <c r="E98" s="80">
        <v>263091296245.38004</v>
      </c>
      <c r="F98" s="97">
        <v>1</v>
      </c>
    </row>
    <row r="99" spans="1:6">
      <c r="A99" s="2"/>
      <c r="B99" s="166"/>
      <c r="C99" s="2"/>
      <c r="D99" s="167"/>
      <c r="E99" s="168"/>
      <c r="F99" s="2"/>
    </row>
    <row r="100" spans="1:6">
      <c r="A100" s="2"/>
      <c r="B100" s="166"/>
      <c r="C100" s="2"/>
      <c r="D100" s="150"/>
      <c r="E100" s="169"/>
      <c r="F100" s="2"/>
    </row>
    <row r="101" spans="1:6">
      <c r="A101" s="2"/>
      <c r="B101" s="156" t="s">
        <v>16</v>
      </c>
      <c r="C101" s="124" t="s">
        <v>7</v>
      </c>
      <c r="D101" s="93" t="s">
        <v>8</v>
      </c>
      <c r="E101" s="124" t="s">
        <v>9</v>
      </c>
      <c r="F101" s="170" t="s">
        <v>10</v>
      </c>
    </row>
    <row r="102" spans="1:6">
      <c r="A102" s="2"/>
      <c r="B102" s="56" t="s">
        <v>17</v>
      </c>
      <c r="C102" s="157">
        <v>151075</v>
      </c>
      <c r="D102" s="115">
        <v>1</v>
      </c>
      <c r="E102" s="171">
        <v>263091296245.38004</v>
      </c>
      <c r="F102" s="55">
        <v>1</v>
      </c>
    </row>
    <row r="103" spans="1:6">
      <c r="A103" s="2"/>
      <c r="B103" s="56" t="s">
        <v>18</v>
      </c>
      <c r="C103" s="129"/>
      <c r="D103" s="78"/>
      <c r="E103" s="62"/>
      <c r="F103" s="63"/>
    </row>
    <row r="104" spans="1:6">
      <c r="A104" s="2"/>
      <c r="B104" s="64" t="s">
        <v>19</v>
      </c>
      <c r="C104" s="65">
        <v>151075</v>
      </c>
      <c r="D104" s="66">
        <v>1</v>
      </c>
      <c r="E104" s="67">
        <v>263091296245.38004</v>
      </c>
      <c r="F104" s="68">
        <v>1</v>
      </c>
    </row>
    <row r="105" spans="1:6">
      <c r="A105" s="2"/>
      <c r="B105" s="134"/>
      <c r="C105" s="172"/>
      <c r="D105" s="173"/>
      <c r="E105" s="174"/>
      <c r="F105" s="2"/>
    </row>
    <row r="106" spans="1:6">
      <c r="A106" s="2"/>
      <c r="B106" s="2"/>
      <c r="C106" s="2"/>
      <c r="D106" s="2"/>
      <c r="E106" s="140"/>
      <c r="F106" s="2"/>
    </row>
    <row r="107" spans="1:6">
      <c r="A107" s="2"/>
      <c r="B107" s="175" t="s">
        <v>20</v>
      </c>
      <c r="C107" s="124" t="s">
        <v>7</v>
      </c>
      <c r="D107" s="93" t="s">
        <v>8</v>
      </c>
      <c r="E107" s="124" t="s">
        <v>9</v>
      </c>
      <c r="F107" s="94" t="s">
        <v>10</v>
      </c>
    </row>
    <row r="108" spans="1:6">
      <c r="A108" s="2"/>
      <c r="B108" s="51" t="s">
        <v>101</v>
      </c>
      <c r="C108" s="165">
        <v>40599</v>
      </c>
      <c r="D108" s="58">
        <v>0.26873407248055603</v>
      </c>
      <c r="E108" s="159">
        <v>64800488397.369972</v>
      </c>
      <c r="F108" s="115">
        <v>0.24630418916227428</v>
      </c>
    </row>
    <row r="109" spans="1:6">
      <c r="A109" s="2"/>
      <c r="B109" s="56" t="s">
        <v>102</v>
      </c>
      <c r="C109" s="57">
        <v>80321</v>
      </c>
      <c r="D109" s="58">
        <v>0.53166308125103423</v>
      </c>
      <c r="E109" s="176">
        <v>142985706072.55991</v>
      </c>
      <c r="F109" s="76">
        <v>0.54348322469474664</v>
      </c>
    </row>
    <row r="110" spans="1:6">
      <c r="A110" s="2"/>
      <c r="B110" s="56" t="s">
        <v>103</v>
      </c>
      <c r="C110" s="57">
        <v>2800</v>
      </c>
      <c r="D110" s="58">
        <v>1.8533840807545922E-2</v>
      </c>
      <c r="E110" s="176">
        <v>3281887717.8899984</v>
      </c>
      <c r="F110" s="76">
        <v>1.2474330259975798E-2</v>
      </c>
    </row>
    <row r="111" spans="1:6">
      <c r="A111" s="2"/>
      <c r="B111" s="56" t="s">
        <v>104</v>
      </c>
      <c r="C111" s="57">
        <v>6193</v>
      </c>
      <c r="D111" s="58">
        <v>4.0992884328975673E-2</v>
      </c>
      <c r="E111" s="176">
        <v>11033294090.979988</v>
      </c>
      <c r="F111" s="76">
        <v>4.1937130754373046E-2</v>
      </c>
    </row>
    <row r="112" spans="1:6">
      <c r="A112" s="2"/>
      <c r="B112" s="56" t="s">
        <v>105</v>
      </c>
      <c r="C112" s="57">
        <v>21162</v>
      </c>
      <c r="D112" s="58">
        <v>0.14007612113188814</v>
      </c>
      <c r="E112" s="177">
        <v>40989919966.579994</v>
      </c>
      <c r="F112" s="76">
        <v>0.15580112512863042</v>
      </c>
    </row>
    <row r="113" spans="1:6">
      <c r="A113" s="2"/>
      <c r="B113" s="64" t="s">
        <v>11</v>
      </c>
      <c r="C113" s="178">
        <v>151075</v>
      </c>
      <c r="D113" s="96">
        <v>1</v>
      </c>
      <c r="E113" s="80">
        <v>263091296245.37982</v>
      </c>
      <c r="F113" s="96">
        <v>1</v>
      </c>
    </row>
    <row r="114" spans="1:6">
      <c r="A114" s="2"/>
      <c r="B114" s="2"/>
      <c r="C114" s="2"/>
      <c r="D114" s="2"/>
      <c r="E114" s="140"/>
      <c r="F114" s="2"/>
    </row>
    <row r="115" spans="1:6">
      <c r="A115" s="2"/>
      <c r="B115" s="2"/>
      <c r="C115" s="2"/>
      <c r="D115" s="2"/>
      <c r="E115" s="140"/>
      <c r="F115" s="2"/>
    </row>
    <row r="116" spans="1:6">
      <c r="A116" s="2"/>
      <c r="B116" s="175" t="s">
        <v>21</v>
      </c>
      <c r="C116" s="124" t="s">
        <v>7</v>
      </c>
      <c r="D116" s="93" t="s">
        <v>8</v>
      </c>
      <c r="E116" s="124" t="s">
        <v>9</v>
      </c>
      <c r="F116" s="170" t="s">
        <v>10</v>
      </c>
    </row>
    <row r="117" spans="1:6">
      <c r="A117" s="2"/>
      <c r="B117" s="51" t="s">
        <v>22</v>
      </c>
      <c r="C117" s="57">
        <v>120310</v>
      </c>
      <c r="D117" s="115">
        <v>0.79635942412708915</v>
      </c>
      <c r="E117" s="54">
        <v>221966696086.68961</v>
      </c>
      <c r="F117" s="55">
        <v>0.84368696058901926</v>
      </c>
    </row>
    <row r="118" spans="1:6">
      <c r="A118" s="2"/>
      <c r="B118" s="56" t="s">
        <v>71</v>
      </c>
      <c r="C118" s="57">
        <v>30765</v>
      </c>
      <c r="D118" s="76">
        <v>0.20364057587291082</v>
      </c>
      <c r="E118" s="54">
        <v>41124600158.690033</v>
      </c>
      <c r="F118" s="59">
        <v>0.15631303941098074</v>
      </c>
    </row>
    <row r="119" spans="1:6">
      <c r="A119" s="2"/>
      <c r="B119" s="56" t="s">
        <v>146</v>
      </c>
      <c r="C119" s="179"/>
      <c r="D119" s="78"/>
      <c r="E119" s="62"/>
      <c r="F119" s="63"/>
    </row>
    <row r="120" spans="1:6">
      <c r="A120" s="2"/>
      <c r="B120" s="64" t="s">
        <v>11</v>
      </c>
      <c r="C120" s="65">
        <v>151075</v>
      </c>
      <c r="D120" s="66">
        <v>1</v>
      </c>
      <c r="E120" s="67">
        <v>263091296245.37964</v>
      </c>
      <c r="F120" s="68">
        <v>1</v>
      </c>
    </row>
    <row r="121" spans="1:6">
      <c r="A121" s="2"/>
      <c r="B121" s="134"/>
      <c r="C121" s="134"/>
      <c r="D121" s="134"/>
      <c r="E121" s="135"/>
      <c r="F121" s="2"/>
    </row>
    <row r="122" spans="1:6">
      <c r="B122" s="2"/>
      <c r="C122" s="2"/>
      <c r="D122" s="2"/>
      <c r="E122" s="140"/>
      <c r="F122" s="2"/>
    </row>
    <row r="123" spans="1:6">
      <c r="A123" s="2"/>
      <c r="B123" s="156" t="s">
        <v>23</v>
      </c>
      <c r="C123" s="124" t="s">
        <v>7</v>
      </c>
      <c r="D123" s="180" t="s">
        <v>8</v>
      </c>
      <c r="E123" s="181" t="s">
        <v>9</v>
      </c>
      <c r="F123" s="94" t="s">
        <v>10</v>
      </c>
    </row>
    <row r="124" spans="1:6">
      <c r="A124" s="2"/>
      <c r="B124" s="56" t="s">
        <v>106</v>
      </c>
      <c r="C124" s="182">
        <v>20805</v>
      </c>
      <c r="D124" s="158">
        <v>0.13771305642892603</v>
      </c>
      <c r="E124" s="54">
        <v>51312196940.94001</v>
      </c>
      <c r="F124" s="55">
        <v>0.19503570689424157</v>
      </c>
    </row>
    <row r="125" spans="1:6">
      <c r="A125" s="2"/>
      <c r="B125" s="56" t="s">
        <v>107</v>
      </c>
      <c r="C125" s="57">
        <v>14344</v>
      </c>
      <c r="D125" s="75">
        <v>9.4946218765513818E-2</v>
      </c>
      <c r="E125" s="54">
        <v>32019855501.649979</v>
      </c>
      <c r="F125" s="59">
        <v>0.12170625162675734</v>
      </c>
    </row>
    <row r="126" spans="1:6">
      <c r="A126" s="2"/>
      <c r="B126" s="56" t="s">
        <v>108</v>
      </c>
      <c r="C126" s="57">
        <v>12592</v>
      </c>
      <c r="D126" s="75">
        <v>8.3349329803077937E-2</v>
      </c>
      <c r="E126" s="54">
        <v>27550255516.149998</v>
      </c>
      <c r="F126" s="59">
        <v>0.10471747225896225</v>
      </c>
    </row>
    <row r="127" spans="1:6">
      <c r="A127" s="2"/>
      <c r="B127" s="56" t="s">
        <v>109</v>
      </c>
      <c r="C127" s="57">
        <v>9556</v>
      </c>
      <c r="D127" s="75">
        <v>6.3253350984610296E-2</v>
      </c>
      <c r="E127" s="54">
        <v>19961358739.160011</v>
      </c>
      <c r="F127" s="59">
        <v>7.587236455189475E-2</v>
      </c>
    </row>
    <row r="128" spans="1:6">
      <c r="A128" s="2"/>
      <c r="B128" s="56" t="s">
        <v>110</v>
      </c>
      <c r="C128" s="57">
        <v>10899</v>
      </c>
      <c r="D128" s="75">
        <v>7.2142975343372495E-2</v>
      </c>
      <c r="E128" s="54">
        <v>20922852123.869995</v>
      </c>
      <c r="F128" s="59">
        <v>7.9526964298946887E-2</v>
      </c>
    </row>
    <row r="129" spans="1:6">
      <c r="A129" s="2"/>
      <c r="B129" s="56" t="s">
        <v>111</v>
      </c>
      <c r="C129" s="57">
        <v>8975</v>
      </c>
      <c r="D129" s="75">
        <v>5.9407579017044514E-2</v>
      </c>
      <c r="E129" s="54">
        <v>16205212956.459997</v>
      </c>
      <c r="F129" s="59">
        <v>6.1595397444641112E-2</v>
      </c>
    </row>
    <row r="130" spans="1:6">
      <c r="A130" s="2"/>
      <c r="B130" s="56" t="s">
        <v>112</v>
      </c>
      <c r="C130" s="57">
        <v>8989</v>
      </c>
      <c r="D130" s="75">
        <v>5.9500248221082241E-2</v>
      </c>
      <c r="E130" s="54">
        <v>15117596195.080013</v>
      </c>
      <c r="F130" s="59">
        <v>5.7461407544931217E-2</v>
      </c>
    </row>
    <row r="131" spans="1:6">
      <c r="A131" s="2"/>
      <c r="B131" s="56" t="s">
        <v>113</v>
      </c>
      <c r="C131" s="57">
        <v>6633</v>
      </c>
      <c r="D131" s="75">
        <v>4.3905345027304317E-2</v>
      </c>
      <c r="E131" s="54">
        <v>10815592119.099989</v>
      </c>
      <c r="F131" s="59">
        <v>4.1109653848117052E-2</v>
      </c>
    </row>
    <row r="132" spans="1:6">
      <c r="A132" s="2"/>
      <c r="B132" s="56" t="s">
        <v>114</v>
      </c>
      <c r="C132" s="183">
        <v>58282</v>
      </c>
      <c r="D132" s="179">
        <v>0.38578189640906835</v>
      </c>
      <c r="E132" s="62">
        <v>69186376152.970032</v>
      </c>
      <c r="F132" s="63">
        <v>0.26297478153150788</v>
      </c>
    </row>
    <row r="133" spans="1:6">
      <c r="A133" s="2"/>
      <c r="B133" s="64" t="s">
        <v>11</v>
      </c>
      <c r="C133" s="65">
        <v>151075</v>
      </c>
      <c r="D133" s="66">
        <v>1</v>
      </c>
      <c r="E133" s="67">
        <v>263091296245.38</v>
      </c>
      <c r="F133" s="68">
        <v>1</v>
      </c>
    </row>
    <row r="134" spans="1:6">
      <c r="A134" s="2"/>
      <c r="B134" s="134"/>
      <c r="C134" s="134"/>
      <c r="D134" s="134"/>
      <c r="E134" s="135"/>
      <c r="F134" s="2"/>
    </row>
    <row r="135" spans="1:6">
      <c r="A135" s="2"/>
      <c r="B135" s="134"/>
      <c r="C135" s="134"/>
      <c r="D135" s="134"/>
      <c r="E135" s="135"/>
      <c r="F135" s="2"/>
    </row>
    <row r="136" spans="1:6">
      <c r="A136" s="2"/>
      <c r="B136" s="156" t="s">
        <v>72</v>
      </c>
      <c r="C136" s="124" t="s">
        <v>7</v>
      </c>
      <c r="D136" s="180" t="s">
        <v>8</v>
      </c>
      <c r="E136" s="181" t="s">
        <v>9</v>
      </c>
      <c r="F136" s="94" t="s">
        <v>10</v>
      </c>
    </row>
    <row r="137" spans="1:6">
      <c r="A137" s="2"/>
      <c r="B137" s="56" t="s">
        <v>115</v>
      </c>
      <c r="C137" s="182">
        <v>2823</v>
      </c>
      <c r="D137" s="158">
        <v>1.868608307132219E-2</v>
      </c>
      <c r="E137" s="54">
        <v>550182637.03999984</v>
      </c>
      <c r="F137" s="55">
        <v>2.0912232555456906E-3</v>
      </c>
    </row>
    <row r="138" spans="1:6">
      <c r="A138" s="2"/>
      <c r="B138" s="56" t="s">
        <v>116</v>
      </c>
      <c r="C138" s="57">
        <v>4517</v>
      </c>
      <c r="D138" s="75">
        <v>2.9899056759887473E-2</v>
      </c>
      <c r="E138" s="54">
        <v>1989085056.7799997</v>
      </c>
      <c r="F138" s="59">
        <v>7.5604365677107693E-3</v>
      </c>
    </row>
    <row r="139" spans="1:6">
      <c r="A139" s="2"/>
      <c r="B139" s="56" t="s">
        <v>117</v>
      </c>
      <c r="C139" s="57">
        <v>6674</v>
      </c>
      <c r="D139" s="75">
        <v>4.4176733410557667E-2</v>
      </c>
      <c r="E139" s="54">
        <v>4749699630.6400023</v>
      </c>
      <c r="F139" s="59">
        <v>1.8053427454361878E-2</v>
      </c>
    </row>
    <row r="140" spans="1:6">
      <c r="A140" s="2"/>
      <c r="B140" s="56" t="s">
        <v>118</v>
      </c>
      <c r="C140" s="57">
        <v>9285</v>
      </c>
      <c r="D140" s="75">
        <v>6.145953996359424E-2</v>
      </c>
      <c r="E140" s="54">
        <v>8533621072.9800062</v>
      </c>
      <c r="F140" s="59">
        <v>3.2435968786367071E-2</v>
      </c>
    </row>
    <row r="141" spans="1:6">
      <c r="A141" s="2"/>
      <c r="B141" s="56" t="s">
        <v>119</v>
      </c>
      <c r="C141" s="57">
        <v>12416</v>
      </c>
      <c r="D141" s="75">
        <v>8.2184345523746483E-2</v>
      </c>
      <c r="E141" s="54">
        <v>14151567531.529987</v>
      </c>
      <c r="F141" s="59">
        <v>5.3789569375685804E-2</v>
      </c>
    </row>
    <row r="142" spans="1:6">
      <c r="A142" s="2"/>
      <c r="B142" s="56" t="s">
        <v>120</v>
      </c>
      <c r="C142" s="57">
        <v>16586</v>
      </c>
      <c r="D142" s="75">
        <v>0.10978652986927023</v>
      </c>
      <c r="E142" s="54">
        <v>22156703848.070091</v>
      </c>
      <c r="F142" s="59">
        <v>8.4216787724535572E-2</v>
      </c>
    </row>
    <row r="143" spans="1:6">
      <c r="A143" s="2"/>
      <c r="B143" s="56" t="s">
        <v>121</v>
      </c>
      <c r="C143" s="57">
        <v>22816</v>
      </c>
      <c r="D143" s="75">
        <v>0.15102432566605992</v>
      </c>
      <c r="E143" s="54">
        <v>36224212602.970047</v>
      </c>
      <c r="F143" s="59">
        <v>0.13768685289073346</v>
      </c>
    </row>
    <row r="144" spans="1:6">
      <c r="A144" s="2"/>
      <c r="B144" s="56" t="s">
        <v>122</v>
      </c>
      <c r="C144" s="57">
        <v>26216</v>
      </c>
      <c r="D144" s="75">
        <v>0.17352970378950852</v>
      </c>
      <c r="E144" s="54">
        <v>50315101097.170013</v>
      </c>
      <c r="F144" s="59">
        <v>0.19124578355584243</v>
      </c>
    </row>
    <row r="145" spans="1:6">
      <c r="A145" s="2"/>
      <c r="B145" s="56" t="s">
        <v>123</v>
      </c>
      <c r="C145" s="57">
        <v>18973</v>
      </c>
      <c r="D145" s="75">
        <v>0.12558662915770313</v>
      </c>
      <c r="E145" s="54">
        <v>43093612772.370079</v>
      </c>
      <c r="F145" s="59">
        <v>0.16379718138671331</v>
      </c>
    </row>
    <row r="146" spans="1:6">
      <c r="A146" s="2"/>
      <c r="B146" s="56" t="s">
        <v>124</v>
      </c>
      <c r="C146" s="57">
        <v>30625</v>
      </c>
      <c r="D146" s="75">
        <v>0.2027138838325335</v>
      </c>
      <c r="E146" s="54">
        <v>80983982342.819992</v>
      </c>
      <c r="F146" s="59">
        <v>0.3078170334730031</v>
      </c>
    </row>
    <row r="147" spans="1:6">
      <c r="A147" s="2"/>
      <c r="B147" s="56" t="s">
        <v>147</v>
      </c>
      <c r="C147" s="183">
        <v>144</v>
      </c>
      <c r="D147" s="179">
        <v>9.5316895581664741E-4</v>
      </c>
      <c r="E147" s="62">
        <v>343527653.00999999</v>
      </c>
      <c r="F147" s="63">
        <v>1.3057355295007489E-3</v>
      </c>
    </row>
    <row r="148" spans="1:6">
      <c r="A148" s="2"/>
      <c r="B148" s="64" t="s">
        <v>11</v>
      </c>
      <c r="C148" s="65">
        <v>151075</v>
      </c>
      <c r="D148" s="66">
        <v>1</v>
      </c>
      <c r="E148" s="67">
        <v>263091296245.38025</v>
      </c>
      <c r="F148" s="68">
        <v>0.99999999999999978</v>
      </c>
    </row>
    <row r="149" spans="1:6">
      <c r="A149" s="2"/>
      <c r="B149" s="134"/>
      <c r="C149" s="134"/>
      <c r="D149" s="134"/>
      <c r="E149" s="135"/>
      <c r="F149" s="2"/>
    </row>
    <row r="150" spans="1:6">
      <c r="A150" s="2"/>
      <c r="B150" s="2"/>
      <c r="C150" s="135"/>
      <c r="D150" s="2"/>
      <c r="E150" s="140"/>
      <c r="F150" s="2"/>
    </row>
    <row r="151" spans="1:6">
      <c r="A151" s="2"/>
      <c r="B151" s="175" t="s">
        <v>24</v>
      </c>
      <c r="C151" s="92" t="s">
        <v>7</v>
      </c>
      <c r="D151" s="93" t="s">
        <v>8</v>
      </c>
      <c r="E151" s="93" t="s">
        <v>9</v>
      </c>
      <c r="F151" s="170" t="s">
        <v>10</v>
      </c>
    </row>
    <row r="152" spans="1:6">
      <c r="A152" s="2"/>
      <c r="B152" s="51" t="s">
        <v>25</v>
      </c>
      <c r="C152" s="182">
        <v>147247</v>
      </c>
      <c r="D152" s="53">
        <v>0.97466159192454083</v>
      </c>
      <c r="E152" s="54">
        <v>256148751812.25946</v>
      </c>
      <c r="F152" s="55">
        <v>0.97361165294254037</v>
      </c>
    </row>
    <row r="153" spans="1:6">
      <c r="A153" s="2"/>
      <c r="B153" s="56" t="s">
        <v>26</v>
      </c>
      <c r="C153" s="57">
        <v>3828</v>
      </c>
      <c r="D153" s="75">
        <v>2.5338408075459208E-2</v>
      </c>
      <c r="E153" s="54">
        <v>6942544433.1199961</v>
      </c>
      <c r="F153" s="59">
        <v>2.638834705745962E-2</v>
      </c>
    </row>
    <row r="154" spans="1:6">
      <c r="A154" s="2"/>
      <c r="B154" s="56" t="s">
        <v>146</v>
      </c>
      <c r="C154" s="129"/>
      <c r="D154" s="179"/>
      <c r="E154" s="184"/>
      <c r="F154" s="78"/>
    </row>
    <row r="155" spans="1:6">
      <c r="A155" s="2"/>
      <c r="B155" s="64" t="s">
        <v>11</v>
      </c>
      <c r="C155" s="65">
        <v>151075</v>
      </c>
      <c r="D155" s="66">
        <v>1</v>
      </c>
      <c r="E155" s="67">
        <v>263091296245.37946</v>
      </c>
      <c r="F155" s="68">
        <v>1</v>
      </c>
    </row>
    <row r="156" spans="1:6">
      <c r="A156" s="2"/>
      <c r="B156" s="2"/>
      <c r="C156" s="2"/>
      <c r="D156" s="2"/>
      <c r="E156" s="140"/>
      <c r="F156" s="2"/>
    </row>
    <row r="157" spans="1:6">
      <c r="A157" s="2"/>
      <c r="B157" s="2"/>
      <c r="C157" s="2"/>
      <c r="D157" s="2"/>
      <c r="E157" s="140"/>
      <c r="F157" s="2"/>
    </row>
    <row r="158" spans="1:6">
      <c r="A158" s="2"/>
      <c r="B158" s="175" t="s">
        <v>27</v>
      </c>
      <c r="C158" s="124" t="s">
        <v>7</v>
      </c>
      <c r="D158" s="93" t="s">
        <v>8</v>
      </c>
      <c r="E158" s="93" t="s">
        <v>9</v>
      </c>
      <c r="F158" s="170" t="s">
        <v>10</v>
      </c>
    </row>
    <row r="159" spans="1:6">
      <c r="A159" s="2"/>
      <c r="B159" s="51" t="s">
        <v>125</v>
      </c>
      <c r="C159" s="182">
        <v>12292</v>
      </c>
      <c r="D159" s="75">
        <v>8.1363561145126592E-2</v>
      </c>
      <c r="E159" s="54">
        <v>2073760964.4100001</v>
      </c>
      <c r="F159" s="59">
        <v>7.8822864686327113E-3</v>
      </c>
    </row>
    <row r="160" spans="1:6">
      <c r="A160" s="2"/>
      <c r="B160" s="56" t="s">
        <v>126</v>
      </c>
      <c r="C160" s="57">
        <v>5573</v>
      </c>
      <c r="D160" s="75">
        <v>3.6888962435876221E-2</v>
      </c>
      <c r="E160" s="54">
        <v>1962195019.4899995</v>
      </c>
      <c r="F160" s="59">
        <v>7.4582285597920286E-3</v>
      </c>
    </row>
    <row r="161" spans="1:6">
      <c r="A161" s="2"/>
      <c r="B161" s="56" t="s">
        <v>127</v>
      </c>
      <c r="C161" s="57">
        <v>5735</v>
      </c>
      <c r="D161" s="75">
        <v>3.7961277511169948E-2</v>
      </c>
      <c r="E161" s="54">
        <v>2600030156.6500006</v>
      </c>
      <c r="F161" s="59">
        <v>9.8826156309823453E-3</v>
      </c>
    </row>
    <row r="162" spans="1:6">
      <c r="A162" s="2"/>
      <c r="B162" s="56" t="s">
        <v>128</v>
      </c>
      <c r="C162" s="57">
        <v>13487</v>
      </c>
      <c r="D162" s="75">
        <v>8.9273539632632792E-2</v>
      </c>
      <c r="E162" s="54">
        <v>8456078438.5200043</v>
      </c>
      <c r="F162" s="59">
        <v>3.2141232185169608E-2</v>
      </c>
    </row>
    <row r="163" spans="1:6">
      <c r="A163" s="2"/>
      <c r="B163" s="56" t="s">
        <v>129</v>
      </c>
      <c r="C163" s="57">
        <v>13637</v>
      </c>
      <c r="D163" s="75">
        <v>9.0266423961608472E-2</v>
      </c>
      <c r="E163" s="54">
        <v>12004321549.620039</v>
      </c>
      <c r="F163" s="59">
        <v>4.562796915342969E-2</v>
      </c>
    </row>
    <row r="164" spans="1:6">
      <c r="A164" s="2"/>
      <c r="B164" s="56" t="s">
        <v>130</v>
      </c>
      <c r="C164" s="57">
        <v>26481</v>
      </c>
      <c r="D164" s="75">
        <v>0.17528379943736555</v>
      </c>
      <c r="E164" s="54">
        <v>33185995329.990055</v>
      </c>
      <c r="F164" s="59">
        <v>0.12613870471426816</v>
      </c>
    </row>
    <row r="165" spans="1:6">
      <c r="A165" s="2"/>
      <c r="B165" s="56" t="s">
        <v>131</v>
      </c>
      <c r="C165" s="57">
        <v>23605</v>
      </c>
      <c r="D165" s="75">
        <v>0.15624689723647195</v>
      </c>
      <c r="E165" s="54">
        <v>41272014484.590012</v>
      </c>
      <c r="F165" s="59">
        <v>0.15687335565102239</v>
      </c>
    </row>
    <row r="166" spans="1:6">
      <c r="A166" s="2"/>
      <c r="B166" s="56" t="s">
        <v>132</v>
      </c>
      <c r="C166" s="57">
        <v>29671</v>
      </c>
      <c r="D166" s="75">
        <v>0.19639913950024823</v>
      </c>
      <c r="E166" s="54">
        <v>72412958839.420105</v>
      </c>
      <c r="F166" s="59">
        <v>0.27523889947268321</v>
      </c>
    </row>
    <row r="167" spans="1:6">
      <c r="A167" s="2"/>
      <c r="B167" s="56" t="s">
        <v>133</v>
      </c>
      <c r="C167" s="183">
        <v>20594</v>
      </c>
      <c r="D167" s="78">
        <v>0.13631639913950025</v>
      </c>
      <c r="E167" s="62">
        <v>89123941462.689941</v>
      </c>
      <c r="F167" s="78">
        <v>0.33875670816401987</v>
      </c>
    </row>
    <row r="168" spans="1:6">
      <c r="A168" s="2"/>
      <c r="B168" s="64" t="s">
        <v>11</v>
      </c>
      <c r="C168" s="65">
        <v>151075</v>
      </c>
      <c r="D168" s="66">
        <v>1</v>
      </c>
      <c r="E168" s="67">
        <v>263091296245.38016</v>
      </c>
      <c r="F168" s="66">
        <v>1.0000000000000024</v>
      </c>
    </row>
    <row r="169" spans="1:6">
      <c r="A169" s="2"/>
      <c r="B169" s="185"/>
      <c r="C169" s="28"/>
      <c r="D169" s="31"/>
      <c r="E169" s="186"/>
      <c r="F169" s="31"/>
    </row>
    <row r="170" spans="1:6">
      <c r="A170" s="2"/>
      <c r="B170" s="134"/>
      <c r="C170" s="2"/>
      <c r="D170" s="2"/>
      <c r="E170" s="140"/>
      <c r="F170" s="2"/>
    </row>
    <row r="171" spans="1:6">
      <c r="A171" s="2"/>
      <c r="B171" s="175" t="s">
        <v>28</v>
      </c>
      <c r="C171" s="124" t="s">
        <v>7</v>
      </c>
      <c r="D171" s="93" t="s">
        <v>8</v>
      </c>
      <c r="E171" s="93" t="s">
        <v>9</v>
      </c>
      <c r="F171" s="94" t="s">
        <v>10</v>
      </c>
    </row>
    <row r="172" spans="1:6">
      <c r="A172" s="2"/>
      <c r="B172" s="164" t="s">
        <v>2</v>
      </c>
      <c r="C172" s="52">
        <v>66</v>
      </c>
      <c r="D172" s="75">
        <v>4.3686910474929669E-4</v>
      </c>
      <c r="E172" s="54">
        <v>137975982.22</v>
      </c>
      <c r="F172" s="59">
        <v>5.2444145507311954E-4</v>
      </c>
    </row>
    <row r="173" spans="1:6">
      <c r="A173" s="2"/>
      <c r="B173" s="126" t="s">
        <v>134</v>
      </c>
      <c r="C173" s="57">
        <v>1</v>
      </c>
      <c r="D173" s="75">
        <v>6.6192288598378289E-6</v>
      </c>
      <c r="E173" s="54">
        <v>2581196</v>
      </c>
      <c r="F173" s="59">
        <v>9.811027718653888E-6</v>
      </c>
    </row>
    <row r="174" spans="1:6">
      <c r="A174" s="2"/>
      <c r="B174" s="126" t="s">
        <v>135</v>
      </c>
      <c r="C174" s="57">
        <v>150707</v>
      </c>
      <c r="D174" s="75">
        <v>0.9975641237795797</v>
      </c>
      <c r="E174" s="54">
        <v>262577861181.22949</v>
      </c>
      <c r="F174" s="59">
        <v>0.99804845286986932</v>
      </c>
    </row>
    <row r="175" spans="1:6">
      <c r="A175" s="2"/>
      <c r="B175" s="126" t="s">
        <v>1</v>
      </c>
      <c r="C175" s="57">
        <v>183</v>
      </c>
      <c r="D175" s="75">
        <v>1.2113188813503227E-3</v>
      </c>
      <c r="E175" s="54">
        <v>196378796.97</v>
      </c>
      <c r="F175" s="59">
        <v>7.4642833028897232E-4</v>
      </c>
    </row>
    <row r="176" spans="1:6">
      <c r="A176" s="2"/>
      <c r="B176" s="126" t="s">
        <v>136</v>
      </c>
      <c r="C176" s="57">
        <v>117</v>
      </c>
      <c r="D176" s="75">
        <v>7.7444977660102597E-4</v>
      </c>
      <c r="E176" s="54">
        <v>175264702.95999998</v>
      </c>
      <c r="F176" s="59">
        <v>6.6617446286225456E-4</v>
      </c>
    </row>
    <row r="177" spans="1:6">
      <c r="A177" s="2"/>
      <c r="B177" s="128" t="s">
        <v>137</v>
      </c>
      <c r="C177" s="183">
        <v>1</v>
      </c>
      <c r="D177" s="78">
        <v>6.6192288598378289E-6</v>
      </c>
      <c r="E177" s="62">
        <v>1234386</v>
      </c>
      <c r="F177" s="63">
        <v>4.6918541875620054E-6</v>
      </c>
    </row>
    <row r="178" spans="1:6">
      <c r="A178" s="2"/>
      <c r="B178" s="64" t="s">
        <v>11</v>
      </c>
      <c r="C178" s="65">
        <v>151075</v>
      </c>
      <c r="D178" s="66">
        <v>1</v>
      </c>
      <c r="E178" s="67">
        <v>263091296245.37949</v>
      </c>
      <c r="F178" s="68">
        <v>0.99999999999999989</v>
      </c>
    </row>
    <row r="179" spans="1:6">
      <c r="A179" s="2"/>
      <c r="B179" s="134"/>
      <c r="C179" s="2"/>
      <c r="D179" s="2"/>
      <c r="E179" s="140"/>
      <c r="F179" s="2"/>
    </row>
    <row r="180" spans="1:6">
      <c r="A180" s="2"/>
      <c r="B180" s="2"/>
      <c r="C180" s="2"/>
      <c r="D180" s="2"/>
      <c r="E180" s="140"/>
      <c r="F180" s="2"/>
    </row>
    <row r="181" spans="1:6">
      <c r="A181" s="2"/>
      <c r="B181" s="175" t="s">
        <v>29</v>
      </c>
      <c r="C181" s="124" t="s">
        <v>7</v>
      </c>
      <c r="D181" s="93" t="s">
        <v>8</v>
      </c>
      <c r="E181" s="124" t="s">
        <v>9</v>
      </c>
      <c r="F181" s="170" t="s">
        <v>10</v>
      </c>
    </row>
    <row r="182" spans="1:6">
      <c r="A182" s="2"/>
      <c r="B182" s="51" t="s">
        <v>30</v>
      </c>
      <c r="C182" s="157"/>
      <c r="D182" s="115"/>
      <c r="E182" s="54"/>
      <c r="F182" s="55"/>
    </row>
    <row r="183" spans="1:6">
      <c r="A183" s="2"/>
      <c r="B183" s="56" t="s">
        <v>31</v>
      </c>
      <c r="C183" s="127">
        <v>151075</v>
      </c>
      <c r="D183" s="76">
        <v>1</v>
      </c>
      <c r="E183" s="54">
        <v>263091296245.37949</v>
      </c>
      <c r="F183" s="59">
        <v>1</v>
      </c>
    </row>
    <row r="184" spans="1:6">
      <c r="A184" s="2"/>
      <c r="B184" s="56" t="s">
        <v>32</v>
      </c>
      <c r="C184" s="127"/>
      <c r="D184" s="76"/>
      <c r="E184" s="54"/>
      <c r="F184" s="59"/>
    </row>
    <row r="185" spans="1:6">
      <c r="A185" s="2"/>
      <c r="B185" s="56" t="s">
        <v>33</v>
      </c>
      <c r="C185" s="127"/>
      <c r="D185" s="76"/>
      <c r="E185" s="54"/>
      <c r="F185" s="59"/>
    </row>
    <row r="186" spans="1:6">
      <c r="A186" s="2"/>
      <c r="B186" s="152" t="s">
        <v>146</v>
      </c>
      <c r="C186" s="129"/>
      <c r="D186" s="78"/>
      <c r="E186" s="62"/>
      <c r="F186" s="63"/>
    </row>
    <row r="187" spans="1:6">
      <c r="A187" s="2"/>
      <c r="B187" s="64" t="s">
        <v>11</v>
      </c>
      <c r="C187" s="65">
        <v>151075</v>
      </c>
      <c r="D187" s="66">
        <v>1</v>
      </c>
      <c r="E187" s="67">
        <v>263091296245.37949</v>
      </c>
      <c r="F187" s="68">
        <v>1</v>
      </c>
    </row>
    <row r="190" spans="1:6">
      <c r="B190" s="175" t="s">
        <v>96</v>
      </c>
      <c r="C190" s="92" t="s">
        <v>7</v>
      </c>
      <c r="D190" s="180" t="s">
        <v>73</v>
      </c>
      <c r="E190" s="124" t="s">
        <v>9</v>
      </c>
      <c r="F190" s="94" t="s">
        <v>10</v>
      </c>
    </row>
    <row r="191" spans="1:6">
      <c r="B191" s="187">
        <v>1</v>
      </c>
      <c r="C191" s="165">
        <v>1</v>
      </c>
      <c r="D191" s="115" t="s">
        <v>240</v>
      </c>
      <c r="E191" s="54">
        <v>16000000</v>
      </c>
      <c r="F191" s="188">
        <v>6.081539081048561E-5</v>
      </c>
    </row>
    <row r="192" spans="1:6">
      <c r="B192" s="189">
        <v>2</v>
      </c>
      <c r="C192" s="57">
        <v>1</v>
      </c>
      <c r="D192" s="76" t="s">
        <v>240</v>
      </c>
      <c r="E192" s="54">
        <v>15968906</v>
      </c>
      <c r="F192" s="188">
        <v>6.0697203700369281E-5</v>
      </c>
    </row>
    <row r="193" spans="2:6">
      <c r="B193" s="189">
        <v>3</v>
      </c>
      <c r="C193" s="57">
        <v>1</v>
      </c>
      <c r="D193" s="76" t="s">
        <v>240</v>
      </c>
      <c r="E193" s="54">
        <v>15954180</v>
      </c>
      <c r="F193" s="188">
        <v>6.0641230735052081E-5</v>
      </c>
    </row>
    <row r="194" spans="2:6">
      <c r="B194" s="189">
        <v>4</v>
      </c>
      <c r="C194" s="57">
        <v>1</v>
      </c>
      <c r="D194" s="76" t="s">
        <v>240</v>
      </c>
      <c r="E194" s="54">
        <v>15894884.470000001</v>
      </c>
      <c r="F194" s="188">
        <v>6.0415850683160527E-5</v>
      </c>
    </row>
    <row r="195" spans="2:6">
      <c r="B195" s="189">
        <v>5</v>
      </c>
      <c r="C195" s="57">
        <v>1</v>
      </c>
      <c r="D195" s="76" t="s">
        <v>240</v>
      </c>
      <c r="E195" s="54">
        <v>15852678.33</v>
      </c>
      <c r="F195" s="188">
        <v>6.0255426751991646E-5</v>
      </c>
    </row>
    <row r="196" spans="2:6">
      <c r="B196" s="189">
        <v>6</v>
      </c>
      <c r="C196" s="57">
        <v>1</v>
      </c>
      <c r="D196" s="76" t="s">
        <v>240</v>
      </c>
      <c r="E196" s="54">
        <v>15662267</v>
      </c>
      <c r="F196" s="188">
        <v>5.9531680536448249E-5</v>
      </c>
    </row>
    <row r="197" spans="2:6">
      <c r="B197" s="189">
        <v>7</v>
      </c>
      <c r="C197" s="57">
        <v>1</v>
      </c>
      <c r="D197" s="76" t="s">
        <v>240</v>
      </c>
      <c r="E197" s="54">
        <v>15504343</v>
      </c>
      <c r="F197" s="188">
        <v>5.8931417425301053E-5</v>
      </c>
    </row>
    <row r="198" spans="2:6">
      <c r="B198" s="189">
        <v>8</v>
      </c>
      <c r="C198" s="57">
        <v>1</v>
      </c>
      <c r="D198" s="76" t="s">
        <v>240</v>
      </c>
      <c r="E198" s="54">
        <v>15500000</v>
      </c>
      <c r="F198" s="188">
        <v>5.8914909847657934E-5</v>
      </c>
    </row>
    <row r="199" spans="2:6">
      <c r="B199" s="189">
        <v>9</v>
      </c>
      <c r="C199" s="57">
        <v>1</v>
      </c>
      <c r="D199" s="76" t="s">
        <v>240</v>
      </c>
      <c r="E199" s="54">
        <v>15258171</v>
      </c>
      <c r="F199" s="188">
        <v>5.7995727026138622E-5</v>
      </c>
    </row>
    <row r="200" spans="2:6">
      <c r="B200" s="189">
        <v>10</v>
      </c>
      <c r="C200" s="77">
        <v>1</v>
      </c>
      <c r="D200" s="78" t="s">
        <v>240</v>
      </c>
      <c r="E200" s="62">
        <v>15200000</v>
      </c>
      <c r="F200" s="190">
        <v>5.7774621269961325E-5</v>
      </c>
    </row>
    <row r="201" spans="2:6">
      <c r="B201" s="64" t="s">
        <v>74</v>
      </c>
      <c r="C201" s="65">
        <v>10</v>
      </c>
      <c r="D201" s="79"/>
      <c r="E201" s="67">
        <v>156795429.80000001</v>
      </c>
      <c r="F201" s="191">
        <v>5.9597345878656632E-4</v>
      </c>
    </row>
    <row r="202" spans="2:6">
      <c r="B202" s="166"/>
      <c r="C202" s="2"/>
      <c r="D202" s="150"/>
      <c r="E202" s="168"/>
      <c r="F202" s="2"/>
    </row>
    <row r="203" spans="2:6">
      <c r="B203" s="166"/>
      <c r="C203" s="2"/>
      <c r="D203" s="150"/>
      <c r="E203" s="192"/>
      <c r="F203" s="2"/>
    </row>
    <row r="204" spans="2:6">
      <c r="B204" s="175" t="s">
        <v>75</v>
      </c>
      <c r="C204" s="92" t="s">
        <v>7</v>
      </c>
      <c r="D204" s="93" t="s">
        <v>8</v>
      </c>
      <c r="E204" s="181" t="s">
        <v>9</v>
      </c>
      <c r="F204" s="94" t="s">
        <v>10</v>
      </c>
    </row>
    <row r="205" spans="2:6">
      <c r="B205" s="51" t="s">
        <v>17</v>
      </c>
      <c r="C205" s="52">
        <v>148275</v>
      </c>
      <c r="D205" s="53">
        <v>0.98146615919245406</v>
      </c>
      <c r="E205" s="54">
        <v>259809408527.48984</v>
      </c>
      <c r="F205" s="55">
        <v>0.9875256697400242</v>
      </c>
    </row>
    <row r="206" spans="2:6">
      <c r="B206" s="56" t="s">
        <v>76</v>
      </c>
      <c r="C206" s="57"/>
      <c r="D206" s="58"/>
      <c r="E206" s="54"/>
      <c r="F206" s="59"/>
    </row>
    <row r="207" spans="2:6">
      <c r="B207" s="56" t="s">
        <v>77</v>
      </c>
      <c r="C207" s="57">
        <v>2800</v>
      </c>
      <c r="D207" s="58">
        <v>1.8533840807545922E-2</v>
      </c>
      <c r="E207" s="54">
        <v>3281887717.8899984</v>
      </c>
      <c r="F207" s="59">
        <v>1.2474330259975798E-2</v>
      </c>
    </row>
    <row r="208" spans="2:6">
      <c r="B208" s="56" t="s">
        <v>146</v>
      </c>
      <c r="C208" s="60"/>
      <c r="D208" s="61"/>
      <c r="E208" s="62"/>
      <c r="F208" s="63"/>
    </row>
    <row r="209" spans="1:6">
      <c r="B209" s="64" t="s">
        <v>11</v>
      </c>
      <c r="C209" s="65">
        <v>151075</v>
      </c>
      <c r="D209" s="66">
        <v>1</v>
      </c>
      <c r="E209" s="67">
        <v>263091296245.37982</v>
      </c>
      <c r="F209" s="68">
        <v>1</v>
      </c>
    </row>
    <row r="211" spans="1:6">
      <c r="B211" s="193"/>
    </row>
    <row r="212" spans="1:6">
      <c r="A212" s="194"/>
      <c r="B212" s="195" t="s">
        <v>204</v>
      </c>
    </row>
    <row r="213" spans="1:6">
      <c r="B213" s="98" t="s">
        <v>186</v>
      </c>
      <c r="C213" s="92" t="s">
        <v>203</v>
      </c>
      <c r="D213" s="180" t="str">
        <f>D204</f>
        <v>% of Total Number</v>
      </c>
      <c r="E213" s="114" t="s">
        <v>9</v>
      </c>
      <c r="F213" s="94" t="str">
        <f>F204</f>
        <v>% of Total Amount</v>
      </c>
    </row>
    <row r="214" spans="1:6">
      <c r="B214" s="189" t="s">
        <v>410</v>
      </c>
      <c r="C214" s="127">
        <v>15261</v>
      </c>
      <c r="D214" s="76">
        <f>C214/$C$216</f>
        <v>0.82859159517862957</v>
      </c>
      <c r="E214" s="54">
        <v>37133979669.589996</v>
      </c>
      <c r="F214" s="76">
        <f>E214/$E$216</f>
        <v>0.81587879171210365</v>
      </c>
    </row>
    <row r="215" spans="1:6">
      <c r="B215" s="189" t="s">
        <v>411</v>
      </c>
      <c r="C215" s="77">
        <v>3157</v>
      </c>
      <c r="D215" s="76">
        <f>C215/$C$216</f>
        <v>0.1714084048213704</v>
      </c>
      <c r="E215" s="54">
        <v>8380108999.96</v>
      </c>
      <c r="F215" s="76">
        <f>E215/$E$216</f>
        <v>0.18412120828789638</v>
      </c>
    </row>
    <row r="216" spans="1:6">
      <c r="B216" s="64" t="s">
        <v>11</v>
      </c>
      <c r="C216" s="65">
        <f>SUM(C214:C215)</f>
        <v>18418</v>
      </c>
      <c r="D216" s="96">
        <f>SUM(D214:D215)</f>
        <v>1</v>
      </c>
      <c r="E216" s="200">
        <f>SUM(E214:E215)</f>
        <v>45514088669.549995</v>
      </c>
      <c r="F216" s="96">
        <f>SUM(F214:F215)</f>
        <v>1</v>
      </c>
    </row>
    <row r="217" spans="1:6">
      <c r="B217" s="196" t="s">
        <v>412</v>
      </c>
    </row>
    <row r="218" spans="1:6">
      <c r="B218" s="196" t="s">
        <v>413</v>
      </c>
    </row>
    <row r="221" spans="1:6">
      <c r="F221" s="133">
        <v>-1</v>
      </c>
    </row>
    <row r="223" spans="1:6">
      <c r="B223" s="197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1:N117"/>
  <sheetViews>
    <sheetView topLeftCell="A78" zoomScaleNormal="100" zoomScaleSheetLayoutView="90" workbookViewId="0">
      <selection activeCell="D9" sqref="D9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14" customWidth="1"/>
    <col min="6" max="6" width="9.28515625" style="14" bestFit="1" customWidth="1"/>
    <col min="7" max="8" width="20.85546875" style="14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1" spans="2:14">
      <c r="B1" s="208"/>
    </row>
    <row r="3" spans="2:14">
      <c r="B3" s="1" t="str">
        <f>Cover!B7</f>
        <v>Covered Bond Programme - Cover Pool Report 31. March 2023</v>
      </c>
    </row>
    <row r="4" spans="2:14">
      <c r="B4" s="43" t="s">
        <v>148</v>
      </c>
      <c r="C4" s="44" t="s">
        <v>50</v>
      </c>
      <c r="M4" s="70"/>
    </row>
    <row r="5" spans="2:14">
      <c r="B5" s="36" t="s">
        <v>45</v>
      </c>
      <c r="C5" s="37">
        <f>H111</f>
        <v>22237992694.424934</v>
      </c>
      <c r="E5" s="17"/>
      <c r="F5" s="18"/>
      <c r="M5" s="70"/>
      <c r="N5" s="71"/>
    </row>
    <row r="6" spans="2:14">
      <c r="B6" s="38" t="s">
        <v>98</v>
      </c>
      <c r="C6" s="39"/>
      <c r="E6" s="17"/>
      <c r="F6" s="18"/>
      <c r="M6" s="70"/>
      <c r="N6" s="71"/>
    </row>
    <row r="7" spans="2:14">
      <c r="B7" s="38" t="s">
        <v>55</v>
      </c>
      <c r="C7" s="40">
        <f>+SUMIF(F21:F110,"NOK",H21:H110)</f>
        <v>14613594218.32</v>
      </c>
      <c r="M7" s="70"/>
      <c r="N7" s="71"/>
    </row>
    <row r="8" spans="2:14">
      <c r="B8" s="38" t="s">
        <v>58</v>
      </c>
      <c r="C8" s="40">
        <f>+SUMIF(F21:F110,"EUR",H21:H110)</f>
        <v>7620966998.7060499</v>
      </c>
      <c r="M8" s="70"/>
      <c r="N8" s="71"/>
    </row>
    <row r="9" spans="2:14">
      <c r="B9" s="38" t="s">
        <v>56</v>
      </c>
      <c r="C9" s="40">
        <f>+SUMIF(F21:F110,"SEK",H21:H110)</f>
        <v>1204982.8786899997</v>
      </c>
      <c r="M9" s="70"/>
      <c r="N9" s="71"/>
    </row>
    <row r="10" spans="2:14">
      <c r="B10" s="38" t="s">
        <v>57</v>
      </c>
      <c r="C10" s="40">
        <f>+SUMIF(F21:F110,"USD",H21:H110)</f>
        <v>569.57940000000008</v>
      </c>
    </row>
    <row r="11" spans="2:14">
      <c r="B11" s="38" t="s">
        <v>291</v>
      </c>
      <c r="C11" s="40">
        <f>+SUMIF(F21:F110,"GBP",H21:H110)</f>
        <v>2225924.9408000004</v>
      </c>
    </row>
    <row r="12" spans="2:14">
      <c r="B12" s="38" t="s">
        <v>59</v>
      </c>
      <c r="C12" s="40"/>
      <c r="E12" s="45"/>
    </row>
    <row r="13" spans="2:14">
      <c r="B13" s="38" t="s">
        <v>179</v>
      </c>
      <c r="C13" s="40">
        <f>+SUMIF($D$21:$D$110,"Gov't Guaranteed",$H$21:$H$110)</f>
        <v>600000000</v>
      </c>
      <c r="D13" s="111"/>
      <c r="E13" s="10" t="s">
        <v>152</v>
      </c>
      <c r="F13" s="74"/>
      <c r="G13" s="10"/>
      <c r="H13" s="10"/>
      <c r="I13" s="10"/>
    </row>
    <row r="14" spans="2:14">
      <c r="B14" s="38" t="s">
        <v>138</v>
      </c>
      <c r="C14" s="40">
        <f>+SUMIF($D$21:$D$110,"SSA",$H$21:$H$110)</f>
        <v>1792179000</v>
      </c>
      <c r="D14" s="111"/>
      <c r="E14" s="10" t="s">
        <v>153</v>
      </c>
      <c r="F14" s="74"/>
      <c r="G14" s="10"/>
      <c r="H14" s="10"/>
      <c r="I14" s="10"/>
    </row>
    <row r="15" spans="2:14">
      <c r="B15" s="38" t="s">
        <v>60</v>
      </c>
      <c r="C15" s="40">
        <f>+SUMIF($D$21:$D$110,"Covered Bond",$H$21:$H$110)</f>
        <v>18482415095</v>
      </c>
      <c r="D15" s="111"/>
      <c r="E15" s="10" t="s">
        <v>220</v>
      </c>
      <c r="F15" s="74"/>
      <c r="G15" s="10"/>
      <c r="H15" s="10"/>
      <c r="I15" s="10"/>
    </row>
    <row r="16" spans="2:14">
      <c r="B16" s="38" t="s">
        <v>61</v>
      </c>
      <c r="C16" s="40">
        <f>+SUMIF($D$21:$D$110,"Deposit",$H$21:H110)</f>
        <v>1363398599.4249399</v>
      </c>
      <c r="D16" s="111"/>
      <c r="E16" s="10"/>
    </row>
    <row r="17" spans="2:13">
      <c r="B17" s="113" t="s">
        <v>242</v>
      </c>
      <c r="C17" s="41">
        <f>+SUMIF($D$21:$D$110,"Reverse Repo",$H$21:H110)</f>
        <v>0</v>
      </c>
    </row>
    <row r="18" spans="2:13">
      <c r="M18" s="24"/>
    </row>
    <row r="20" spans="2:13">
      <c r="B20" s="46" t="s">
        <v>46</v>
      </c>
      <c r="C20" s="47" t="s">
        <v>42</v>
      </c>
      <c r="D20" s="47" t="s">
        <v>54</v>
      </c>
      <c r="E20" s="47" t="s">
        <v>99</v>
      </c>
      <c r="F20" s="47" t="s">
        <v>47</v>
      </c>
      <c r="G20" s="48" t="s">
        <v>139</v>
      </c>
      <c r="H20" s="49" t="s">
        <v>140</v>
      </c>
      <c r="I20" s="21"/>
    </row>
    <row r="21" spans="2:13">
      <c r="B21" s="120" t="s">
        <v>382</v>
      </c>
      <c r="C21" s="120" t="s">
        <v>383</v>
      </c>
      <c r="D21" s="25" t="s">
        <v>51</v>
      </c>
      <c r="E21" s="84" t="s">
        <v>288</v>
      </c>
      <c r="F21" s="122" t="s">
        <v>49</v>
      </c>
      <c r="G21" s="204">
        <v>28875000</v>
      </c>
      <c r="H21" s="72">
        <v>328510875</v>
      </c>
      <c r="I21" s="20"/>
    </row>
    <row r="22" spans="2:13">
      <c r="B22" s="120" t="s">
        <v>332</v>
      </c>
      <c r="C22" s="120" t="s">
        <v>384</v>
      </c>
      <c r="D22" s="25" t="s">
        <v>51</v>
      </c>
      <c r="E22" s="84" t="s">
        <v>288</v>
      </c>
      <c r="F22" s="112" t="s">
        <v>48</v>
      </c>
      <c r="G22" s="204">
        <v>100000000</v>
      </c>
      <c r="H22" s="72">
        <v>100000000</v>
      </c>
      <c r="I22" s="20"/>
    </row>
    <row r="23" spans="2:13">
      <c r="B23" s="120" t="s">
        <v>209</v>
      </c>
      <c r="C23" s="120" t="s">
        <v>435</v>
      </c>
      <c r="D23" s="25" t="s">
        <v>51</v>
      </c>
      <c r="E23" s="84" t="s">
        <v>449</v>
      </c>
      <c r="F23" s="122" t="s">
        <v>48</v>
      </c>
      <c r="G23" s="204">
        <v>250000000</v>
      </c>
      <c r="H23" s="72">
        <v>250000000</v>
      </c>
      <c r="I23" s="20"/>
    </row>
    <row r="24" spans="2:13" ht="15" customHeight="1">
      <c r="B24" s="120" t="s">
        <v>209</v>
      </c>
      <c r="C24" s="120" t="s">
        <v>333</v>
      </c>
      <c r="D24" s="25" t="s">
        <v>51</v>
      </c>
      <c r="E24" s="84" t="s">
        <v>449</v>
      </c>
      <c r="F24" s="122" t="s">
        <v>48</v>
      </c>
      <c r="G24" s="204">
        <v>1224000000</v>
      </c>
      <c r="H24" s="72">
        <v>1224000000</v>
      </c>
      <c r="I24" s="20"/>
    </row>
    <row r="25" spans="2:13">
      <c r="B25" s="120" t="s">
        <v>209</v>
      </c>
      <c r="C25" s="120" t="s">
        <v>270</v>
      </c>
      <c r="D25" s="25" t="s">
        <v>51</v>
      </c>
      <c r="E25" s="84" t="s">
        <v>449</v>
      </c>
      <c r="F25" s="122" t="s">
        <v>48</v>
      </c>
      <c r="G25" s="204">
        <v>442000000</v>
      </c>
      <c r="H25" s="72">
        <v>442000000</v>
      </c>
      <c r="I25" s="20"/>
    </row>
    <row r="26" spans="2:13">
      <c r="B26" s="120" t="s">
        <v>255</v>
      </c>
      <c r="C26" s="120" t="s">
        <v>334</v>
      </c>
      <c r="D26" s="25" t="s">
        <v>51</v>
      </c>
      <c r="E26" s="84" t="s">
        <v>289</v>
      </c>
      <c r="F26" s="122" t="s">
        <v>48</v>
      </c>
      <c r="G26" s="204">
        <v>264000000</v>
      </c>
      <c r="H26" s="72">
        <v>264000000</v>
      </c>
      <c r="I26" s="20"/>
    </row>
    <row r="27" spans="2:13">
      <c r="B27" s="120" t="s">
        <v>255</v>
      </c>
      <c r="C27" s="120" t="s">
        <v>436</v>
      </c>
      <c r="D27" s="25" t="s">
        <v>51</v>
      </c>
      <c r="E27" s="84" t="s">
        <v>289</v>
      </c>
      <c r="F27" s="122" t="s">
        <v>49</v>
      </c>
      <c r="G27" s="204">
        <v>10000000</v>
      </c>
      <c r="H27" s="72">
        <v>113770000</v>
      </c>
      <c r="I27" s="20"/>
    </row>
    <row r="28" spans="2:13">
      <c r="B28" s="120" t="s">
        <v>255</v>
      </c>
      <c r="C28" s="120" t="s">
        <v>437</v>
      </c>
      <c r="D28" s="25" t="s">
        <v>51</v>
      </c>
      <c r="E28" s="84" t="s">
        <v>289</v>
      </c>
      <c r="F28" s="112" t="s">
        <v>49</v>
      </c>
      <c r="G28" s="204">
        <v>5000000</v>
      </c>
      <c r="H28" s="72">
        <v>56885000</v>
      </c>
      <c r="I28" s="20"/>
    </row>
    <row r="29" spans="2:13">
      <c r="B29" s="120" t="s">
        <v>255</v>
      </c>
      <c r="C29" s="120" t="s">
        <v>166</v>
      </c>
      <c r="D29" s="25" t="s">
        <v>51</v>
      </c>
      <c r="E29" s="84" t="s">
        <v>289</v>
      </c>
      <c r="F29" s="122" t="s">
        <v>49</v>
      </c>
      <c r="G29" s="204">
        <v>5800000</v>
      </c>
      <c r="H29" s="72">
        <v>65986600</v>
      </c>
      <c r="I29" s="20"/>
    </row>
    <row r="30" spans="2:13">
      <c r="B30" s="120" t="s">
        <v>255</v>
      </c>
      <c r="C30" s="120" t="s">
        <v>192</v>
      </c>
      <c r="D30" s="25" t="s">
        <v>51</v>
      </c>
      <c r="E30" s="84" t="s">
        <v>289</v>
      </c>
      <c r="F30" s="122" t="s">
        <v>49</v>
      </c>
      <c r="G30" s="204">
        <v>20000000</v>
      </c>
      <c r="H30" s="72">
        <v>227540000</v>
      </c>
      <c r="I30" s="20"/>
    </row>
    <row r="31" spans="2:13">
      <c r="B31" s="120" t="s">
        <v>255</v>
      </c>
      <c r="C31" s="120" t="s">
        <v>295</v>
      </c>
      <c r="D31" s="25" t="s">
        <v>51</v>
      </c>
      <c r="E31" s="84" t="s">
        <v>289</v>
      </c>
      <c r="F31" s="122" t="s">
        <v>48</v>
      </c>
      <c r="G31" s="204">
        <v>1228000000</v>
      </c>
      <c r="H31" s="72">
        <v>1228000000</v>
      </c>
      <c r="I31" s="20"/>
    </row>
    <row r="32" spans="2:13">
      <c r="B32" s="120" t="s">
        <v>255</v>
      </c>
      <c r="C32" s="120" t="s">
        <v>296</v>
      </c>
      <c r="D32" s="25" t="s">
        <v>51</v>
      </c>
      <c r="E32" s="84" t="s">
        <v>289</v>
      </c>
      <c r="F32" s="122" t="s">
        <v>49</v>
      </c>
      <c r="G32" s="206">
        <v>24000000</v>
      </c>
      <c r="H32" s="72">
        <v>273048000</v>
      </c>
      <c r="I32" s="20"/>
    </row>
    <row r="33" spans="2:9" ht="12.75" customHeight="1">
      <c r="B33" s="120" t="s">
        <v>256</v>
      </c>
      <c r="C33" s="121" t="s">
        <v>386</v>
      </c>
      <c r="D33" s="25" t="s">
        <v>51</v>
      </c>
      <c r="E33" s="84" t="s">
        <v>288</v>
      </c>
      <c r="F33" t="s">
        <v>48</v>
      </c>
      <c r="G33" s="205">
        <v>712000000</v>
      </c>
      <c r="H33" s="72">
        <v>712000000</v>
      </c>
      <c r="I33" s="20"/>
    </row>
    <row r="34" spans="2:9">
      <c r="B34" s="120" t="s">
        <v>256</v>
      </c>
      <c r="C34" s="120" t="s">
        <v>323</v>
      </c>
      <c r="D34" s="25" t="s">
        <v>51</v>
      </c>
      <c r="E34" s="84" t="s">
        <v>288</v>
      </c>
      <c r="F34" s="122" t="s">
        <v>48</v>
      </c>
      <c r="G34" s="206">
        <v>250000000</v>
      </c>
      <c r="H34" s="72">
        <v>250000000</v>
      </c>
      <c r="I34" s="20"/>
    </row>
    <row r="35" spans="2:9">
      <c r="B35" s="120" t="s">
        <v>256</v>
      </c>
      <c r="C35" s="120" t="s">
        <v>438</v>
      </c>
      <c r="D35" s="25" t="s">
        <v>51</v>
      </c>
      <c r="E35" s="84" t="s">
        <v>288</v>
      </c>
      <c r="F35" s="112" t="s">
        <v>49</v>
      </c>
      <c r="G35" s="204">
        <v>5000000</v>
      </c>
      <c r="H35" s="72">
        <v>56885000</v>
      </c>
      <c r="I35" s="20"/>
    </row>
    <row r="36" spans="2:9">
      <c r="B36" s="120" t="s">
        <v>256</v>
      </c>
      <c r="C36" s="120" t="s">
        <v>385</v>
      </c>
      <c r="D36" s="25" t="s">
        <v>51</v>
      </c>
      <c r="E36" s="84" t="s">
        <v>288</v>
      </c>
      <c r="F36" s="112" t="s">
        <v>48</v>
      </c>
      <c r="G36" s="204">
        <v>188000000</v>
      </c>
      <c r="H36" s="72">
        <v>188000000</v>
      </c>
      <c r="I36" s="20"/>
    </row>
    <row r="37" spans="2:9">
      <c r="B37" s="120" t="s">
        <v>256</v>
      </c>
      <c r="C37" s="120" t="s">
        <v>297</v>
      </c>
      <c r="D37" s="25" t="s">
        <v>51</v>
      </c>
      <c r="E37" s="84" t="s">
        <v>288</v>
      </c>
      <c r="F37" s="112" t="s">
        <v>49</v>
      </c>
      <c r="G37" s="204">
        <v>13000000</v>
      </c>
      <c r="H37" s="72">
        <v>147901000</v>
      </c>
      <c r="I37" s="20"/>
    </row>
    <row r="38" spans="2:9">
      <c r="B38" s="120" t="s">
        <v>256</v>
      </c>
      <c r="C38" s="120" t="s">
        <v>167</v>
      </c>
      <c r="D38" s="25" t="s">
        <v>51</v>
      </c>
      <c r="E38" s="84" t="s">
        <v>288</v>
      </c>
      <c r="F38" s="122" t="s">
        <v>49</v>
      </c>
      <c r="G38" s="204">
        <v>26000000</v>
      </c>
      <c r="H38" s="72">
        <v>295802000</v>
      </c>
      <c r="I38" s="20"/>
    </row>
    <row r="39" spans="2:9">
      <c r="B39" s="120" t="s">
        <v>256</v>
      </c>
      <c r="C39" s="120" t="s">
        <v>398</v>
      </c>
      <c r="D39" s="25" t="s">
        <v>51</v>
      </c>
      <c r="E39" s="84" t="s">
        <v>288</v>
      </c>
      <c r="F39" s="122" t="s">
        <v>49</v>
      </c>
      <c r="G39" s="204">
        <v>15000000</v>
      </c>
      <c r="H39" s="72">
        <v>170655000</v>
      </c>
      <c r="I39" s="20"/>
    </row>
    <row r="40" spans="2:9">
      <c r="B40" s="120" t="s">
        <v>257</v>
      </c>
      <c r="C40" s="120" t="s">
        <v>335</v>
      </c>
      <c r="D40" s="25" t="s">
        <v>51</v>
      </c>
      <c r="E40" s="84" t="s">
        <v>62</v>
      </c>
      <c r="F40" s="122" t="s">
        <v>48</v>
      </c>
      <c r="G40" s="204">
        <v>450000000</v>
      </c>
      <c r="H40" s="72">
        <v>450000000</v>
      </c>
      <c r="I40" s="20"/>
    </row>
    <row r="41" spans="2:9">
      <c r="B41" s="120" t="s">
        <v>433</v>
      </c>
      <c r="C41" s="120" t="s">
        <v>439</v>
      </c>
      <c r="D41" s="25" t="s">
        <v>191</v>
      </c>
      <c r="E41" s="84" t="s">
        <v>62</v>
      </c>
      <c r="F41" s="122" t="s">
        <v>49</v>
      </c>
      <c r="G41" s="204">
        <v>15000000</v>
      </c>
      <c r="H41" s="72">
        <v>170655000</v>
      </c>
      <c r="I41" s="20"/>
    </row>
    <row r="42" spans="2:9">
      <c r="B42" s="120" t="s">
        <v>258</v>
      </c>
      <c r="C42" s="120" t="s">
        <v>254</v>
      </c>
      <c r="D42" s="25" t="s">
        <v>453</v>
      </c>
      <c r="E42" s="84" t="s">
        <v>62</v>
      </c>
      <c r="F42" s="112" t="s">
        <v>48</v>
      </c>
      <c r="G42" s="204">
        <v>100000000</v>
      </c>
      <c r="H42" s="72">
        <v>100000000</v>
      </c>
      <c r="I42" s="20"/>
    </row>
    <row r="43" spans="2:9">
      <c r="B43" s="120" t="s">
        <v>320</v>
      </c>
      <c r="C43" s="120" t="s">
        <v>399</v>
      </c>
      <c r="D43" s="25" t="s">
        <v>51</v>
      </c>
      <c r="E43" s="84" t="s">
        <v>288</v>
      </c>
      <c r="F43" s="122" t="s">
        <v>49</v>
      </c>
      <c r="G43" s="204">
        <v>10000000</v>
      </c>
      <c r="H43" s="72">
        <v>113770000</v>
      </c>
      <c r="I43" s="20"/>
    </row>
    <row r="44" spans="2:9">
      <c r="B44" s="120" t="s">
        <v>320</v>
      </c>
      <c r="C44" s="120" t="s">
        <v>324</v>
      </c>
      <c r="D44" s="25" t="s">
        <v>51</v>
      </c>
      <c r="E44" s="84" t="s">
        <v>288</v>
      </c>
      <c r="F44" s="122" t="s">
        <v>49</v>
      </c>
      <c r="G44" s="206">
        <v>10000000</v>
      </c>
      <c r="H44" s="72">
        <v>113770000</v>
      </c>
      <c r="I44" s="20"/>
    </row>
    <row r="45" spans="2:9">
      <c r="B45" s="120" t="s">
        <v>259</v>
      </c>
      <c r="C45" s="120" t="s">
        <v>440</v>
      </c>
      <c r="D45" s="25" t="s">
        <v>191</v>
      </c>
      <c r="E45" s="84" t="s">
        <v>62</v>
      </c>
      <c r="F45" s="122" t="s">
        <v>49</v>
      </c>
      <c r="G45" s="205">
        <v>10000000</v>
      </c>
      <c r="H45" s="72">
        <v>113770000</v>
      </c>
      <c r="I45" s="20"/>
    </row>
    <row r="46" spans="2:9">
      <c r="B46" s="120" t="s">
        <v>259</v>
      </c>
      <c r="C46" s="120" t="s">
        <v>416</v>
      </c>
      <c r="D46" s="25" t="s">
        <v>191</v>
      </c>
      <c r="E46" s="84" t="s">
        <v>62</v>
      </c>
      <c r="F46" s="122" t="s">
        <v>48</v>
      </c>
      <c r="G46" s="205">
        <v>500000000</v>
      </c>
      <c r="H46" s="72">
        <v>500000000</v>
      </c>
      <c r="I46" s="20"/>
    </row>
    <row r="47" spans="2:9">
      <c r="B47" s="120" t="s">
        <v>293</v>
      </c>
      <c r="C47" s="120" t="s">
        <v>417</v>
      </c>
      <c r="D47" s="25" t="s">
        <v>51</v>
      </c>
      <c r="E47" s="84" t="s">
        <v>288</v>
      </c>
      <c r="F47" s="122" t="s">
        <v>48</v>
      </c>
      <c r="G47" s="205">
        <v>150000000</v>
      </c>
      <c r="H47" s="72">
        <v>150000000</v>
      </c>
      <c r="I47" s="20"/>
    </row>
    <row r="48" spans="2:9">
      <c r="B48" s="120" t="s">
        <v>293</v>
      </c>
      <c r="C48" s="120" t="s">
        <v>298</v>
      </c>
      <c r="D48" s="25" t="s">
        <v>51</v>
      </c>
      <c r="E48" s="84" t="s">
        <v>288</v>
      </c>
      <c r="F48" s="122" t="s">
        <v>48</v>
      </c>
      <c r="G48" s="204">
        <v>844000000</v>
      </c>
      <c r="H48" s="72">
        <v>844000000</v>
      </c>
      <c r="I48" s="20"/>
    </row>
    <row r="49" spans="2:9">
      <c r="B49" s="120" t="s">
        <v>434</v>
      </c>
      <c r="C49" s="120" t="s">
        <v>441</v>
      </c>
      <c r="D49" s="25" t="s">
        <v>191</v>
      </c>
      <c r="E49" s="84" t="s">
        <v>62</v>
      </c>
      <c r="F49" s="122" t="s">
        <v>49</v>
      </c>
      <c r="G49" s="204">
        <v>2000000</v>
      </c>
      <c r="H49" s="72">
        <v>22754000</v>
      </c>
      <c r="I49" s="20"/>
    </row>
    <row r="50" spans="2:9">
      <c r="B50" s="120" t="s">
        <v>343</v>
      </c>
      <c r="C50" s="120" t="s">
        <v>359</v>
      </c>
      <c r="D50" s="25" t="s">
        <v>191</v>
      </c>
      <c r="E50" s="84" t="s">
        <v>62</v>
      </c>
      <c r="F50" s="122" t="s">
        <v>48</v>
      </c>
      <c r="G50" s="205">
        <v>250000000</v>
      </c>
      <c r="H50" s="72">
        <v>250000000</v>
      </c>
      <c r="I50" s="20"/>
    </row>
    <row r="51" spans="2:9">
      <c r="B51" s="120" t="s">
        <v>343</v>
      </c>
      <c r="C51" s="120" t="s">
        <v>360</v>
      </c>
      <c r="D51" s="25" t="s">
        <v>191</v>
      </c>
      <c r="E51" s="84" t="s">
        <v>450</v>
      </c>
      <c r="F51" s="122" t="s">
        <v>48</v>
      </c>
      <c r="G51" s="204">
        <v>300000000</v>
      </c>
      <c r="H51" s="72">
        <v>300000000</v>
      </c>
      <c r="I51" s="20"/>
    </row>
    <row r="52" spans="2:9">
      <c r="B52" s="120" t="s">
        <v>336</v>
      </c>
      <c r="C52" s="120" t="s">
        <v>361</v>
      </c>
      <c r="D52" s="25" t="s">
        <v>191</v>
      </c>
      <c r="E52" s="84" t="s">
        <v>450</v>
      </c>
      <c r="F52" s="122" t="s">
        <v>48</v>
      </c>
      <c r="G52" s="204">
        <v>250000000</v>
      </c>
      <c r="H52" s="72">
        <v>250000000</v>
      </c>
      <c r="I52" s="20"/>
    </row>
    <row r="53" spans="2:9">
      <c r="B53" s="120" t="s">
        <v>260</v>
      </c>
      <c r="C53" s="120" t="s">
        <v>418</v>
      </c>
      <c r="D53" s="25" t="s">
        <v>51</v>
      </c>
      <c r="E53" s="84" t="s">
        <v>288</v>
      </c>
      <c r="F53" s="122" t="s">
        <v>49</v>
      </c>
      <c r="G53" s="204">
        <v>8000000</v>
      </c>
      <c r="H53" s="72">
        <v>91016000</v>
      </c>
      <c r="I53" s="20"/>
    </row>
    <row r="54" spans="2:9">
      <c r="B54" s="120" t="s">
        <v>260</v>
      </c>
      <c r="C54" s="120" t="s">
        <v>325</v>
      </c>
      <c r="D54" s="25" t="s">
        <v>51</v>
      </c>
      <c r="E54" s="84" t="s">
        <v>288</v>
      </c>
      <c r="F54" s="122" t="s">
        <v>49</v>
      </c>
      <c r="G54" s="204">
        <v>8100000</v>
      </c>
      <c r="H54" s="72">
        <v>92153700</v>
      </c>
      <c r="I54" s="20"/>
    </row>
    <row r="55" spans="2:9">
      <c r="B55" s="120" t="s">
        <v>260</v>
      </c>
      <c r="C55" s="120" t="s">
        <v>195</v>
      </c>
      <c r="D55" s="25" t="s">
        <v>51</v>
      </c>
      <c r="E55" s="84" t="s">
        <v>288</v>
      </c>
      <c r="F55" s="122" t="s">
        <v>49</v>
      </c>
      <c r="G55" s="204">
        <v>15000000</v>
      </c>
      <c r="H55" s="72">
        <v>170655000</v>
      </c>
      <c r="I55" s="20"/>
    </row>
    <row r="56" spans="2:9">
      <c r="B56" s="120" t="s">
        <v>261</v>
      </c>
      <c r="C56" s="120" t="s">
        <v>419</v>
      </c>
      <c r="D56" s="25" t="s">
        <v>51</v>
      </c>
      <c r="E56" s="84" t="s">
        <v>288</v>
      </c>
      <c r="F56" s="122" t="s">
        <v>49</v>
      </c>
      <c r="G56" s="204">
        <v>17500000</v>
      </c>
      <c r="H56" s="72">
        <v>199097500</v>
      </c>
      <c r="I56" s="20"/>
    </row>
    <row r="57" spans="2:9">
      <c r="B57" s="120" t="s">
        <v>261</v>
      </c>
      <c r="C57" s="120" t="s">
        <v>387</v>
      </c>
      <c r="D57" s="25" t="s">
        <v>51</v>
      </c>
      <c r="E57" s="84" t="s">
        <v>288</v>
      </c>
      <c r="F57" s="122" t="s">
        <v>48</v>
      </c>
      <c r="G57" s="206">
        <v>56000000</v>
      </c>
      <c r="H57" s="72">
        <v>56000000</v>
      </c>
      <c r="I57" s="20"/>
    </row>
    <row r="58" spans="2:9">
      <c r="B58" s="120" t="s">
        <v>261</v>
      </c>
      <c r="C58" s="120" t="s">
        <v>344</v>
      </c>
      <c r="D58" s="25" t="s">
        <v>51</v>
      </c>
      <c r="E58" s="84" t="s">
        <v>288</v>
      </c>
      <c r="F58" s="122" t="s">
        <v>49</v>
      </c>
      <c r="G58" s="204">
        <v>6000000</v>
      </c>
      <c r="H58" s="72">
        <v>68262000</v>
      </c>
      <c r="I58" s="20"/>
    </row>
    <row r="59" spans="2:9">
      <c r="B59" s="120" t="s">
        <v>261</v>
      </c>
      <c r="C59" s="120" t="s">
        <v>400</v>
      </c>
      <c r="D59" s="25" t="s">
        <v>51</v>
      </c>
      <c r="E59" s="84" t="s">
        <v>288</v>
      </c>
      <c r="F59" s="112" t="s">
        <v>49</v>
      </c>
      <c r="G59" s="204">
        <v>5700000</v>
      </c>
      <c r="H59" s="72">
        <v>64848900</v>
      </c>
      <c r="I59" s="20"/>
    </row>
    <row r="60" spans="2:9">
      <c r="B60" s="120" t="s">
        <v>261</v>
      </c>
      <c r="C60" s="120" t="s">
        <v>285</v>
      </c>
      <c r="D60" s="25" t="s">
        <v>51</v>
      </c>
      <c r="E60" s="84" t="s">
        <v>288</v>
      </c>
      <c r="F60" s="122" t="s">
        <v>48</v>
      </c>
      <c r="G60" s="204">
        <v>50000000</v>
      </c>
      <c r="H60" s="72">
        <v>50000000</v>
      </c>
      <c r="I60" s="20"/>
    </row>
    <row r="61" spans="2:9">
      <c r="B61" s="120" t="s">
        <v>262</v>
      </c>
      <c r="C61" s="120" t="s">
        <v>362</v>
      </c>
      <c r="D61" s="25" t="s">
        <v>51</v>
      </c>
      <c r="E61" s="84" t="s">
        <v>288</v>
      </c>
      <c r="F61" s="122" t="s">
        <v>48</v>
      </c>
      <c r="G61" s="204">
        <v>672000000</v>
      </c>
      <c r="H61" s="72">
        <v>672000000</v>
      </c>
      <c r="I61" s="20"/>
    </row>
    <row r="62" spans="2:9">
      <c r="B62" s="120" t="s">
        <v>262</v>
      </c>
      <c r="C62" s="120" t="s">
        <v>350</v>
      </c>
      <c r="D62" s="25" t="s">
        <v>51</v>
      </c>
      <c r="E62" s="84" t="s">
        <v>288</v>
      </c>
      <c r="F62" s="112" t="s">
        <v>48</v>
      </c>
      <c r="G62" s="204">
        <v>437000000</v>
      </c>
      <c r="H62" s="72">
        <v>437000000</v>
      </c>
      <c r="I62" s="20"/>
    </row>
    <row r="63" spans="2:9">
      <c r="B63" s="120" t="s">
        <v>262</v>
      </c>
      <c r="C63" s="120" t="s">
        <v>388</v>
      </c>
      <c r="D63" s="25" t="s">
        <v>51</v>
      </c>
      <c r="E63" s="84" t="s">
        <v>288</v>
      </c>
      <c r="F63" s="112" t="s">
        <v>48</v>
      </c>
      <c r="G63" s="204">
        <v>450000000</v>
      </c>
      <c r="H63" s="72">
        <v>450000000</v>
      </c>
      <c r="I63" s="20"/>
    </row>
    <row r="64" spans="2:9">
      <c r="B64" s="120" t="s">
        <v>262</v>
      </c>
      <c r="C64" s="120" t="s">
        <v>351</v>
      </c>
      <c r="D64" s="25" t="s">
        <v>51</v>
      </c>
      <c r="E64" s="84" t="s">
        <v>288</v>
      </c>
      <c r="F64" s="122" t="s">
        <v>48</v>
      </c>
      <c r="G64" s="204">
        <v>782000000</v>
      </c>
      <c r="H64" s="72">
        <v>782000000</v>
      </c>
      <c r="I64" s="20"/>
    </row>
    <row r="65" spans="2:9">
      <c r="B65" s="120" t="s">
        <v>262</v>
      </c>
      <c r="C65" s="120" t="s">
        <v>348</v>
      </c>
      <c r="D65" s="25" t="s">
        <v>51</v>
      </c>
      <c r="E65" s="84" t="s">
        <v>288</v>
      </c>
      <c r="F65" s="122" t="s">
        <v>48</v>
      </c>
      <c r="G65" s="204">
        <v>700000000</v>
      </c>
      <c r="H65" s="72">
        <v>700000000</v>
      </c>
      <c r="I65" s="20"/>
    </row>
    <row r="66" spans="2:9">
      <c r="B66" s="120" t="s">
        <v>262</v>
      </c>
      <c r="C66" s="120" t="s">
        <v>349</v>
      </c>
      <c r="D66" s="25" t="s">
        <v>51</v>
      </c>
      <c r="E66" s="84" t="s">
        <v>288</v>
      </c>
      <c r="F66" s="122" t="s">
        <v>48</v>
      </c>
      <c r="G66" s="204">
        <v>60000000</v>
      </c>
      <c r="H66" s="72">
        <v>60000000</v>
      </c>
      <c r="I66" s="20"/>
    </row>
    <row r="67" spans="2:9">
      <c r="B67" s="120" t="s">
        <v>262</v>
      </c>
      <c r="C67" s="120" t="s">
        <v>442</v>
      </c>
      <c r="D67" s="25" t="s">
        <v>51</v>
      </c>
      <c r="E67" s="84" t="s">
        <v>288</v>
      </c>
      <c r="F67" s="122" t="s">
        <v>48</v>
      </c>
      <c r="G67" s="204">
        <v>600000000</v>
      </c>
      <c r="H67" s="72">
        <v>600000000</v>
      </c>
      <c r="I67" s="20"/>
    </row>
    <row r="68" spans="2:9">
      <c r="B68" s="120" t="s">
        <v>414</v>
      </c>
      <c r="C68" s="120" t="s">
        <v>443</v>
      </c>
      <c r="D68" s="25" t="s">
        <v>51</v>
      </c>
      <c r="E68" s="84" t="s">
        <v>288</v>
      </c>
      <c r="F68" s="122" t="s">
        <v>49</v>
      </c>
      <c r="G68" s="204">
        <v>40000000</v>
      </c>
      <c r="H68" s="72">
        <v>455080000</v>
      </c>
      <c r="I68" s="20"/>
    </row>
    <row r="69" spans="2:9">
      <c r="B69" s="120" t="s">
        <v>414</v>
      </c>
      <c r="C69" s="120" t="s">
        <v>420</v>
      </c>
      <c r="D69" s="25" t="s">
        <v>51</v>
      </c>
      <c r="E69" s="84" t="s">
        <v>288</v>
      </c>
      <c r="F69" s="122" t="s">
        <v>49</v>
      </c>
      <c r="G69" s="204">
        <v>20000000</v>
      </c>
      <c r="H69" s="72">
        <v>227540000</v>
      </c>
      <c r="I69" s="20"/>
    </row>
    <row r="70" spans="2:9">
      <c r="B70" s="120" t="s">
        <v>321</v>
      </c>
      <c r="C70" s="120" t="s">
        <v>352</v>
      </c>
      <c r="D70" s="25" t="s">
        <v>191</v>
      </c>
      <c r="E70" s="84" t="s">
        <v>62</v>
      </c>
      <c r="F70" s="122" t="s">
        <v>48</v>
      </c>
      <c r="G70" s="204">
        <v>185000000</v>
      </c>
      <c r="H70" s="72">
        <v>185000000</v>
      </c>
      <c r="I70" s="20"/>
    </row>
    <row r="71" spans="2:9">
      <c r="B71" s="120" t="s">
        <v>415</v>
      </c>
      <c r="C71" s="120" t="s">
        <v>326</v>
      </c>
      <c r="D71" s="25" t="s">
        <v>51</v>
      </c>
      <c r="E71" s="84" t="s">
        <v>288</v>
      </c>
      <c r="F71" s="112" t="s">
        <v>49</v>
      </c>
      <c r="G71" s="204">
        <v>7500000</v>
      </c>
      <c r="H71" s="72">
        <v>85327500</v>
      </c>
      <c r="I71" s="20"/>
    </row>
    <row r="72" spans="2:9">
      <c r="B72" s="120" t="s">
        <v>415</v>
      </c>
      <c r="C72" s="120" t="s">
        <v>421</v>
      </c>
      <c r="D72" s="25" t="s">
        <v>51</v>
      </c>
      <c r="E72" s="84" t="s">
        <v>288</v>
      </c>
      <c r="F72" s="112" t="s">
        <v>49</v>
      </c>
      <c r="G72" s="204">
        <v>13000000</v>
      </c>
      <c r="H72" s="72">
        <v>147901000</v>
      </c>
      <c r="I72" s="20"/>
    </row>
    <row r="73" spans="2:9">
      <c r="B73" s="120" t="s">
        <v>415</v>
      </c>
      <c r="C73" s="120" t="s">
        <v>401</v>
      </c>
      <c r="D73" s="25" t="s">
        <v>51</v>
      </c>
      <c r="E73" s="84" t="s">
        <v>288</v>
      </c>
      <c r="F73" s="122" t="s">
        <v>49</v>
      </c>
      <c r="G73" s="204">
        <v>8000000</v>
      </c>
      <c r="H73" s="72">
        <v>91016000</v>
      </c>
      <c r="I73" s="20"/>
    </row>
    <row r="74" spans="2:9">
      <c r="B74" s="120" t="s">
        <v>263</v>
      </c>
      <c r="C74" s="120" t="s">
        <v>327</v>
      </c>
      <c r="D74" s="25" t="s">
        <v>51</v>
      </c>
      <c r="E74" s="84" t="s">
        <v>288</v>
      </c>
      <c r="F74" s="112" t="s">
        <v>49</v>
      </c>
      <c r="G74" s="204">
        <v>10000000</v>
      </c>
      <c r="H74" s="72">
        <v>113770000</v>
      </c>
      <c r="I74" s="20"/>
    </row>
    <row r="75" spans="2:9">
      <c r="B75" s="120" t="s">
        <v>264</v>
      </c>
      <c r="C75" s="120" t="s">
        <v>213</v>
      </c>
      <c r="D75" s="25" t="s">
        <v>51</v>
      </c>
      <c r="E75" s="84" t="s">
        <v>288</v>
      </c>
      <c r="F75" s="122" t="s">
        <v>49</v>
      </c>
      <c r="G75" s="204">
        <v>20500000</v>
      </c>
      <c r="H75" s="72">
        <v>233228500</v>
      </c>
      <c r="I75" s="20"/>
    </row>
    <row r="76" spans="2:9">
      <c r="B76" s="120" t="s">
        <v>363</v>
      </c>
      <c r="C76" s="120" t="s">
        <v>364</v>
      </c>
      <c r="D76" s="25" t="s">
        <v>51</v>
      </c>
      <c r="E76" s="84" t="s">
        <v>288</v>
      </c>
      <c r="F76" s="122" t="s">
        <v>49</v>
      </c>
      <c r="G76" s="204">
        <v>17000000</v>
      </c>
      <c r="H76" s="72">
        <v>193409000</v>
      </c>
      <c r="I76" s="20"/>
    </row>
    <row r="77" spans="2:9">
      <c r="B77" s="120" t="s">
        <v>363</v>
      </c>
      <c r="C77" s="120" t="s">
        <v>444</v>
      </c>
      <c r="D77" s="25" t="s">
        <v>51</v>
      </c>
      <c r="E77" s="84" t="s">
        <v>288</v>
      </c>
      <c r="F77" s="122" t="s">
        <v>49</v>
      </c>
      <c r="G77" s="206">
        <v>32500000</v>
      </c>
      <c r="H77" s="72">
        <v>369752500</v>
      </c>
      <c r="I77" s="20"/>
    </row>
    <row r="78" spans="2:9">
      <c r="B78" s="120" t="s">
        <v>265</v>
      </c>
      <c r="C78" s="120" t="s">
        <v>329</v>
      </c>
      <c r="D78" s="25" t="s">
        <v>51</v>
      </c>
      <c r="E78" s="84" t="s">
        <v>288</v>
      </c>
      <c r="F78" s="122" t="s">
        <v>49</v>
      </c>
      <c r="G78" s="204">
        <v>21960000</v>
      </c>
      <c r="H78" s="72">
        <v>249838920</v>
      </c>
      <c r="I78" s="20"/>
    </row>
    <row r="79" spans="2:9">
      <c r="B79" s="120" t="s">
        <v>265</v>
      </c>
      <c r="C79" s="120" t="s">
        <v>337</v>
      </c>
      <c r="D79" s="25" t="s">
        <v>51</v>
      </c>
      <c r="E79" s="84" t="s">
        <v>288</v>
      </c>
      <c r="F79" s="122" t="s">
        <v>48</v>
      </c>
      <c r="G79" s="204">
        <v>100000000</v>
      </c>
      <c r="H79" s="72">
        <v>100000000</v>
      </c>
      <c r="I79" s="20"/>
    </row>
    <row r="80" spans="2:9">
      <c r="B80" s="120" t="s">
        <v>265</v>
      </c>
      <c r="C80" s="120" t="s">
        <v>286</v>
      </c>
      <c r="D80" s="25" t="s">
        <v>51</v>
      </c>
      <c r="E80" s="84" t="s">
        <v>288</v>
      </c>
      <c r="F80" s="112" t="s">
        <v>48</v>
      </c>
      <c r="G80" s="204">
        <v>480000000</v>
      </c>
      <c r="H80" s="72">
        <v>480000000</v>
      </c>
      <c r="I80" s="20"/>
    </row>
    <row r="81" spans="2:10">
      <c r="B81" s="120" t="s">
        <v>265</v>
      </c>
      <c r="C81" s="120" t="s">
        <v>241</v>
      </c>
      <c r="D81" s="25" t="s">
        <v>51</v>
      </c>
      <c r="E81" s="84" t="s">
        <v>288</v>
      </c>
      <c r="F81" s="122" t="s">
        <v>49</v>
      </c>
      <c r="G81" s="204">
        <v>25000000</v>
      </c>
      <c r="H81" s="72">
        <v>284425000</v>
      </c>
      <c r="I81" s="20"/>
    </row>
    <row r="82" spans="2:10">
      <c r="B82" s="120" t="s">
        <v>265</v>
      </c>
      <c r="C82" s="120" t="s">
        <v>422</v>
      </c>
      <c r="D82" s="25" t="s">
        <v>51</v>
      </c>
      <c r="E82" s="84" t="s">
        <v>288</v>
      </c>
      <c r="F82" s="122" t="s">
        <v>49</v>
      </c>
      <c r="G82" s="204">
        <v>4000000</v>
      </c>
      <c r="H82" s="72">
        <v>45508000</v>
      </c>
      <c r="I82" s="20"/>
    </row>
    <row r="83" spans="2:10">
      <c r="B83" s="120" t="s">
        <v>266</v>
      </c>
      <c r="C83" s="120" t="s">
        <v>217</v>
      </c>
      <c r="D83" s="25" t="s">
        <v>51</v>
      </c>
      <c r="E83" s="84" t="s">
        <v>288</v>
      </c>
      <c r="F83" s="122" t="s">
        <v>49</v>
      </c>
      <c r="G83" s="206">
        <v>12000000</v>
      </c>
      <c r="H83" s="72">
        <v>136524000</v>
      </c>
      <c r="I83" s="20"/>
    </row>
    <row r="84" spans="2:10">
      <c r="B84" s="120" t="s">
        <v>266</v>
      </c>
      <c r="C84" s="120" t="s">
        <v>445</v>
      </c>
      <c r="D84" s="25" t="s">
        <v>51</v>
      </c>
      <c r="E84" s="84" t="s">
        <v>288</v>
      </c>
      <c r="F84" s="122" t="s">
        <v>48</v>
      </c>
      <c r="G84" s="204">
        <v>50000000</v>
      </c>
      <c r="H84" s="72">
        <v>50000000</v>
      </c>
      <c r="I84" s="20"/>
    </row>
    <row r="85" spans="2:10">
      <c r="B85" s="120" t="s">
        <v>266</v>
      </c>
      <c r="C85" s="120" t="s">
        <v>328</v>
      </c>
      <c r="D85" s="25" t="s">
        <v>51</v>
      </c>
      <c r="E85" s="84" t="s">
        <v>288</v>
      </c>
      <c r="F85" s="112" t="s">
        <v>48</v>
      </c>
      <c r="G85" s="204">
        <v>434000000</v>
      </c>
      <c r="H85" s="72">
        <v>434000000</v>
      </c>
      <c r="I85" s="20"/>
    </row>
    <row r="86" spans="2:10">
      <c r="B86" s="120" t="s">
        <v>266</v>
      </c>
      <c r="C86" s="120" t="s">
        <v>218</v>
      </c>
      <c r="D86" s="25" t="s">
        <v>51</v>
      </c>
      <c r="E86" s="84" t="s">
        <v>288</v>
      </c>
      <c r="F86" s="112" t="s">
        <v>49</v>
      </c>
      <c r="G86" s="204">
        <v>15000000</v>
      </c>
      <c r="H86" s="72">
        <v>170655000</v>
      </c>
      <c r="I86" s="20"/>
    </row>
    <row r="87" spans="2:10" ht="15" customHeight="1">
      <c r="B87" s="120" t="s">
        <v>266</v>
      </c>
      <c r="C87" s="120" t="s">
        <v>287</v>
      </c>
      <c r="D87" s="25" t="s">
        <v>51</v>
      </c>
      <c r="E87" s="84" t="s">
        <v>288</v>
      </c>
      <c r="F87" s="122" t="s">
        <v>49</v>
      </c>
      <c r="G87" s="204">
        <v>15000000</v>
      </c>
      <c r="H87" s="72">
        <v>170655000</v>
      </c>
      <c r="I87" s="20"/>
    </row>
    <row r="88" spans="2:10">
      <c r="B88" s="120" t="s">
        <v>266</v>
      </c>
      <c r="C88" s="120" t="s">
        <v>446</v>
      </c>
      <c r="D88" s="25" t="s">
        <v>51</v>
      </c>
      <c r="E88" s="84" t="s">
        <v>288</v>
      </c>
      <c r="F88" s="122" t="s">
        <v>49</v>
      </c>
      <c r="G88" s="204">
        <v>9000000</v>
      </c>
      <c r="H88" s="72">
        <v>102393000</v>
      </c>
      <c r="I88" s="20"/>
    </row>
    <row r="89" spans="2:10">
      <c r="B89" s="120" t="s">
        <v>322</v>
      </c>
      <c r="C89" s="120" t="s">
        <v>338</v>
      </c>
      <c r="D89" s="25" t="s">
        <v>51</v>
      </c>
      <c r="E89" s="84" t="s">
        <v>288</v>
      </c>
      <c r="F89" s="122" t="s">
        <v>48</v>
      </c>
      <c r="G89" s="204">
        <v>200000000</v>
      </c>
      <c r="H89" s="72">
        <v>200000000</v>
      </c>
      <c r="I89" s="20"/>
    </row>
    <row r="90" spans="2:10">
      <c r="B90" s="120" t="s">
        <v>322</v>
      </c>
      <c r="C90" s="120" t="s">
        <v>447</v>
      </c>
      <c r="D90" s="25" t="s">
        <v>51</v>
      </c>
      <c r="E90" s="84" t="s">
        <v>288</v>
      </c>
      <c r="F90" s="112" t="s">
        <v>48</v>
      </c>
      <c r="G90" s="204">
        <v>100000000</v>
      </c>
      <c r="H90" s="72">
        <v>100000000</v>
      </c>
      <c r="I90" s="20"/>
    </row>
    <row r="91" spans="2:10">
      <c r="B91" s="120" t="s">
        <v>267</v>
      </c>
      <c r="C91" s="120" t="s">
        <v>271</v>
      </c>
      <c r="D91" s="25" t="s">
        <v>51</v>
      </c>
      <c r="E91" s="84" t="s">
        <v>288</v>
      </c>
      <c r="F91" s="112" t="s">
        <v>48</v>
      </c>
      <c r="G91" s="204">
        <v>430000000</v>
      </c>
      <c r="H91" s="72">
        <v>430000000</v>
      </c>
      <c r="I91" s="16"/>
      <c r="J91" s="85"/>
    </row>
    <row r="92" spans="2:10">
      <c r="B92" s="120" t="s">
        <v>267</v>
      </c>
      <c r="C92" s="120" t="s">
        <v>330</v>
      </c>
      <c r="D92" s="25" t="s">
        <v>51</v>
      </c>
      <c r="E92" s="84" t="s">
        <v>288</v>
      </c>
      <c r="F92" s="112" t="s">
        <v>49</v>
      </c>
      <c r="G92" s="204">
        <v>15300000</v>
      </c>
      <c r="H92" s="72">
        <v>174068100</v>
      </c>
      <c r="I92" s="16"/>
    </row>
    <row r="93" spans="2:10">
      <c r="B93" s="120" t="s">
        <v>267</v>
      </c>
      <c r="C93" s="120" t="s">
        <v>353</v>
      </c>
      <c r="D93" s="25" t="s">
        <v>51</v>
      </c>
      <c r="E93" s="84" t="s">
        <v>288</v>
      </c>
      <c r="F93" s="122" t="s">
        <v>48</v>
      </c>
      <c r="G93" s="204">
        <v>0</v>
      </c>
      <c r="H93" s="72">
        <v>0</v>
      </c>
      <c r="I93" s="16"/>
    </row>
    <row r="94" spans="2:10">
      <c r="B94" s="120" t="s">
        <v>267</v>
      </c>
      <c r="C94" s="120" t="s">
        <v>448</v>
      </c>
      <c r="D94" s="25" t="s">
        <v>51</v>
      </c>
      <c r="E94" s="84" t="s">
        <v>288</v>
      </c>
      <c r="F94" s="122" t="s">
        <v>49</v>
      </c>
      <c r="G94" s="204">
        <v>12500000</v>
      </c>
      <c r="H94" s="72">
        <v>142212500</v>
      </c>
      <c r="I94" s="16"/>
    </row>
    <row r="95" spans="2:10">
      <c r="B95" s="120" t="s">
        <v>268</v>
      </c>
      <c r="C95" s="120" t="s">
        <v>358</v>
      </c>
      <c r="D95" s="25" t="s">
        <v>453</v>
      </c>
      <c r="E95" s="84" t="s">
        <v>288</v>
      </c>
      <c r="F95" s="122" t="s">
        <v>48</v>
      </c>
      <c r="G95" s="204">
        <v>164000000</v>
      </c>
      <c r="H95" s="72">
        <v>164000000</v>
      </c>
      <c r="I95" s="16"/>
    </row>
    <row r="96" spans="2:10">
      <c r="B96" s="120" t="s">
        <v>268</v>
      </c>
      <c r="C96" s="120" t="s">
        <v>423</v>
      </c>
      <c r="D96" s="25" t="s">
        <v>453</v>
      </c>
      <c r="E96" s="84" t="s">
        <v>288</v>
      </c>
      <c r="F96" s="122" t="s">
        <v>48</v>
      </c>
      <c r="G96" s="204">
        <v>336000000</v>
      </c>
      <c r="H96" s="72">
        <v>336000000</v>
      </c>
      <c r="I96" s="16"/>
    </row>
    <row r="97" spans="2:9">
      <c r="B97" s="120" t="s">
        <v>354</v>
      </c>
      <c r="C97" s="120" t="s">
        <v>389</v>
      </c>
      <c r="D97" s="25" t="s">
        <v>51</v>
      </c>
      <c r="E97" s="84" t="s">
        <v>288</v>
      </c>
      <c r="F97" s="112" t="s">
        <v>48</v>
      </c>
      <c r="G97" s="204">
        <v>70000000</v>
      </c>
      <c r="H97" s="72">
        <v>70000000</v>
      </c>
      <c r="I97" s="16"/>
    </row>
    <row r="98" spans="2:9">
      <c r="B98" s="120" t="s">
        <v>269</v>
      </c>
      <c r="C98" s="120" t="s">
        <v>194</v>
      </c>
      <c r="D98" s="25" t="s">
        <v>51</v>
      </c>
      <c r="E98" s="84" t="s">
        <v>288</v>
      </c>
      <c r="F98" s="112" t="s">
        <v>49</v>
      </c>
      <c r="G98" s="204">
        <v>36000000</v>
      </c>
      <c r="H98" s="72">
        <v>409572000</v>
      </c>
      <c r="I98" s="16"/>
    </row>
    <row r="99" spans="2:9">
      <c r="B99" s="120" t="s">
        <v>269</v>
      </c>
      <c r="C99" s="120" t="s">
        <v>219</v>
      </c>
      <c r="D99" s="25" t="s">
        <v>51</v>
      </c>
      <c r="E99" s="84" t="s">
        <v>288</v>
      </c>
      <c r="F99" s="112" t="s">
        <v>49</v>
      </c>
      <c r="G99" s="204">
        <v>22500000</v>
      </c>
      <c r="H99" s="72">
        <v>255982500</v>
      </c>
      <c r="I99" s="16"/>
    </row>
    <row r="100" spans="2:9">
      <c r="B100" s="120"/>
      <c r="C100" s="120"/>
      <c r="D100" s="1"/>
      <c r="E100" s="84"/>
      <c r="F100" s="112"/>
      <c r="G100" s="73"/>
      <c r="H100" s="72"/>
      <c r="I100" s="16"/>
    </row>
    <row r="101" spans="2:9">
      <c r="B101" s="120" t="s">
        <v>272</v>
      </c>
      <c r="C101" s="202"/>
      <c r="D101" s="1" t="s">
        <v>196</v>
      </c>
      <c r="E101" s="84" t="s">
        <v>390</v>
      </c>
      <c r="F101" s="112" t="s">
        <v>48</v>
      </c>
      <c r="G101" s="73">
        <v>754053200.31000006</v>
      </c>
      <c r="H101" s="72">
        <v>754053200.31000006</v>
      </c>
      <c r="I101" s="16"/>
    </row>
    <row r="102" spans="2:9">
      <c r="B102" s="120" t="s">
        <v>272</v>
      </c>
      <c r="C102" s="25"/>
      <c r="D102" s="1" t="s">
        <v>196</v>
      </c>
      <c r="E102" s="84" t="s">
        <v>390</v>
      </c>
      <c r="F102" s="203" t="s">
        <v>49</v>
      </c>
      <c r="G102" s="73">
        <v>1815500.25</v>
      </c>
      <c r="H102" s="72">
        <v>20654946.344250001</v>
      </c>
      <c r="I102" s="16"/>
    </row>
    <row r="103" spans="2:9">
      <c r="B103" s="120" t="s">
        <v>272</v>
      </c>
      <c r="C103" s="25"/>
      <c r="D103" s="1" t="s">
        <v>196</v>
      </c>
      <c r="E103" s="84" t="s">
        <v>390</v>
      </c>
      <c r="F103" s="1" t="s">
        <v>290</v>
      </c>
      <c r="G103" s="73">
        <v>57.84</v>
      </c>
      <c r="H103" s="73">
        <v>569.57940000000008</v>
      </c>
      <c r="I103" s="16"/>
    </row>
    <row r="104" spans="2:9">
      <c r="B104" s="120" t="s">
        <v>272</v>
      </c>
      <c r="C104" s="25"/>
      <c r="D104" s="1" t="s">
        <v>196</v>
      </c>
      <c r="E104" s="84" t="s">
        <v>390</v>
      </c>
      <c r="F104" s="1" t="s">
        <v>53</v>
      </c>
      <c r="G104" s="73">
        <v>1189519.1299999999</v>
      </c>
      <c r="H104" s="73">
        <v>1204982.8786899997</v>
      </c>
      <c r="I104" s="16"/>
    </row>
    <row r="105" spans="2:9">
      <c r="B105" s="120" t="s">
        <v>272</v>
      </c>
      <c r="C105" s="25"/>
      <c r="D105" s="1" t="s">
        <v>196</v>
      </c>
      <c r="E105" s="84" t="s">
        <v>390</v>
      </c>
      <c r="F105" s="1" t="s">
        <v>187</v>
      </c>
      <c r="G105" s="73">
        <v>172178.6</v>
      </c>
      <c r="H105" s="73">
        <v>2225924.9408000004</v>
      </c>
      <c r="I105" s="16"/>
    </row>
    <row r="106" spans="2:9">
      <c r="B106" s="120" t="s">
        <v>273</v>
      </c>
      <c r="C106" s="25"/>
      <c r="D106" s="1" t="s">
        <v>196</v>
      </c>
      <c r="E106" s="84" t="s">
        <v>294</v>
      </c>
      <c r="F106" s="1" t="s">
        <v>48</v>
      </c>
      <c r="G106" s="73">
        <v>1541018.01</v>
      </c>
      <c r="H106" s="73">
        <v>1541018.01</v>
      </c>
      <c r="I106" s="16"/>
    </row>
    <row r="107" spans="2:9">
      <c r="B107" s="120" t="s">
        <v>273</v>
      </c>
      <c r="C107" s="25"/>
      <c r="D107" s="1" t="s">
        <v>196</v>
      </c>
      <c r="E107" s="84" t="s">
        <v>294</v>
      </c>
      <c r="F107" s="112" t="s">
        <v>49</v>
      </c>
      <c r="G107" s="73">
        <v>6283482.29</v>
      </c>
      <c r="H107" s="72">
        <v>71487178.013329998</v>
      </c>
      <c r="I107" s="16"/>
    </row>
    <row r="108" spans="2:9">
      <c r="B108" s="120" t="s">
        <v>451</v>
      </c>
      <c r="C108" s="25"/>
      <c r="D108" s="1" t="s">
        <v>196</v>
      </c>
      <c r="E108" s="84" t="s">
        <v>452</v>
      </c>
      <c r="F108" s="112" t="s">
        <v>49</v>
      </c>
      <c r="G108" s="73">
        <v>25000000</v>
      </c>
      <c r="H108" s="72">
        <v>284562472.04540998</v>
      </c>
      <c r="I108" s="16"/>
    </row>
    <row r="109" spans="2:9">
      <c r="B109" s="120" t="s">
        <v>451</v>
      </c>
      <c r="C109" s="25"/>
      <c r="D109" s="1" t="s">
        <v>196</v>
      </c>
      <c r="E109" s="84" t="s">
        <v>452</v>
      </c>
      <c r="F109" s="112" t="s">
        <v>49</v>
      </c>
      <c r="G109" s="73">
        <v>20000000</v>
      </c>
      <c r="H109" s="72">
        <v>227668307.30306002</v>
      </c>
      <c r="I109" s="16"/>
    </row>
    <row r="110" spans="2:9">
      <c r="C110" s="120"/>
      <c r="D110" s="120"/>
      <c r="E110" s="84"/>
      <c r="F110" s="112"/>
      <c r="G110" s="204"/>
      <c r="H110" s="204"/>
      <c r="I110" s="16"/>
    </row>
    <row r="111" spans="2:9">
      <c r="B111" s="116" t="s">
        <v>11</v>
      </c>
      <c r="C111" s="117"/>
      <c r="D111" s="117"/>
      <c r="E111" s="118"/>
      <c r="F111" s="117"/>
      <c r="G111" s="119">
        <f>SUM(G21:G110)</f>
        <v>15284789956.43</v>
      </c>
      <c r="H111" s="119">
        <f>SUM(H21:H110)</f>
        <v>22237992694.424934</v>
      </c>
    </row>
    <row r="112" spans="2:9">
      <c r="H112" s="69"/>
    </row>
    <row r="113" spans="2:8">
      <c r="D113" s="1"/>
      <c r="E113" s="1"/>
      <c r="F113" s="1"/>
      <c r="G113" s="14" t="s">
        <v>141</v>
      </c>
      <c r="H113" s="82">
        <f>H21/G21</f>
        <v>11.377000000000001</v>
      </c>
    </row>
    <row r="114" spans="2:8">
      <c r="D114" s="1"/>
      <c r="E114" s="1"/>
      <c r="F114" s="1"/>
      <c r="G114" s="14" t="s">
        <v>299</v>
      </c>
      <c r="H114" s="82">
        <f>H105/G105</f>
        <v>12.928000000000003</v>
      </c>
    </row>
    <row r="115" spans="2:8">
      <c r="B115" s="1" t="s">
        <v>100</v>
      </c>
      <c r="G115" s="14" t="s">
        <v>300</v>
      </c>
      <c r="H115" s="201">
        <f>H104/G104</f>
        <v>1.0129999999999999</v>
      </c>
    </row>
    <row r="116" spans="2:8">
      <c r="B116" s="1" t="s">
        <v>239</v>
      </c>
      <c r="H116" s="201"/>
    </row>
    <row r="117" spans="2:8">
      <c r="B117" s="1" t="s">
        <v>157</v>
      </c>
    </row>
  </sheetData>
  <sortState xmlns:xlrd2="http://schemas.microsoft.com/office/spreadsheetml/2017/richdata2" ref="B21:H99">
    <sortCondition ref="B21:B99"/>
  </sortState>
  <dataValidations count="1">
    <dataValidation type="list" allowBlank="1" showInputMessage="1" showErrorMessage="1" promptTitle="Please select a currency" prompt=" " sqref="F84 F21:F38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2023-05-22T07:49:38Z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2023-05-22T07:49:37Z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1546887a-6709-4fcf-b803-ece1eaf024c5</vt:lpwstr>
  </property>
  <property fmtid="{D5CDD505-2E9C-101B-9397-08002B2CF9AE}" pid="8" name="MSIP_Label_604121a6-36f3-4678-bd5a-1ffd39207b5b_ContentBits">
    <vt:lpwstr>3</vt:lpwstr>
  </property>
</Properties>
</file>