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2206\"/>
    </mc:Choice>
  </mc:AlternateContent>
  <xr:revisionPtr revIDLastSave="0" documentId="13_ncr:1_{22C20700-607A-4CF1-B9A0-5F020EE5C37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Cover!$A$1:$J$64</definedName>
    <definedName name="_xlnm.Print_Area" localSheetId="2">'Investment Collateral'!$A$3:$I$136</definedName>
    <definedName name="_xlnm.Print_Area" localSheetId="1">'Pool overview'!$B$1:$F$231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0" i="13" l="1"/>
  <c r="E230" i="13"/>
  <c r="H136" i="12" l="1"/>
  <c r="H135" i="12"/>
  <c r="H134" i="12"/>
  <c r="H132" i="12"/>
  <c r="D24" i="13"/>
  <c r="D227" i="13" l="1"/>
  <c r="D229" i="13"/>
  <c r="F227" i="13"/>
  <c r="F229" i="13"/>
  <c r="F222" i="13"/>
  <c r="C13" i="12"/>
  <c r="D23" i="13" l="1"/>
  <c r="D225" i="13" l="1"/>
  <c r="F228" i="13"/>
  <c r="D228" i="13" l="1"/>
  <c r="D226" i="13"/>
  <c r="F216" i="13"/>
  <c r="F221" i="13"/>
  <c r="F217" i="13"/>
  <c r="F218" i="13"/>
  <c r="F225" i="13"/>
  <c r="F220" i="13"/>
  <c r="F226" i="13"/>
  <c r="D216" i="13"/>
  <c r="D220" i="13"/>
  <c r="D224" i="13"/>
  <c r="D221" i="13"/>
  <c r="D214" i="13"/>
  <c r="D218" i="13"/>
  <c r="D222" i="13"/>
  <c r="D217" i="13"/>
  <c r="D215" i="13"/>
  <c r="D219" i="13"/>
  <c r="D223" i="13"/>
  <c r="F224" i="13"/>
  <c r="F215" i="13"/>
  <c r="F219" i="13"/>
  <c r="F223" i="13"/>
  <c r="C5" i="12"/>
  <c r="D230" i="13" l="1"/>
  <c r="C11" i="12"/>
  <c r="C7" i="12"/>
  <c r="C10" i="12" l="1"/>
  <c r="C9" i="12"/>
  <c r="C8" i="12"/>
  <c r="C15" i="12"/>
  <c r="C16" i="12"/>
  <c r="C17" i="12"/>
  <c r="C14" i="12"/>
  <c r="F214" i="13" l="1"/>
  <c r="F230" i="13" s="1"/>
  <c r="B3" i="12" l="1"/>
  <c r="F213" i="13" l="1"/>
  <c r="D213" i="13"/>
  <c r="J29" i="11" l="1"/>
</calcChain>
</file>

<file path=xl/sharedStrings.xml><?xml version="1.0" encoding="utf-8"?>
<sst xmlns="http://schemas.openxmlformats.org/spreadsheetml/2006/main" count="1043" uniqueCount="478">
  <si>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</si>
  <si>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</si>
  <si>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</si>
  <si>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</si>
  <si>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</si>
  <si>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</si>
  <si>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</si>
  <si>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</si>
  <si>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</si>
  <si>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</si>
  <si>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</si>
  <si>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</si>
  <si>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</si>
  <si>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</si>
  <si>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</si>
  <si>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</si>
  <si>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</si>
  <si>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</si>
  <si>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</si>
  <si>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</si>
  <si>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</si>
  <si>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</si>
  <si>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</si>
  <si>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</si>
  <si>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</si>
  <si>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</si>
  <si>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</si>
  <si>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</si>
  <si>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</si>
  <si>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</si>
  <si>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</si>
  <si>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</si>
  <si>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</si>
  <si>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</si>
  <si>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</si>
  <si>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</si>
  <si>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</si>
  <si>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</si>
  <si>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</si>
  <si>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</si>
  <si>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</si>
  <si>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</si>
  <si>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</si>
  <si>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</si>
  <si>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</si>
  <si>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</si>
  <si>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</si>
  <si>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</si>
  <si>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</si>
  <si>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</si>
  <si>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</si>
  <si>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</si>
  <si>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</si>
  <si>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</si>
  <si>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</si>
  <si>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</si>
  <si>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</si>
  <si>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</si>
  <si>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</si>
  <si>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</si>
  <si>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NO0010622137</t>
  </si>
  <si>
    <t>NO0010625460</t>
  </si>
  <si>
    <t>SEK</t>
  </si>
  <si>
    <t>Exposure type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</si>
  <si>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</si>
  <si>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</si>
  <si>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</si>
  <si>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</si>
  <si>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</si>
  <si>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</si>
  <si>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</si>
  <si>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</si>
  <si>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06 / 2018</t>
  </si>
  <si>
    <t>10 / 2017</t>
  </si>
  <si>
    <t>04 / 2016</t>
  </si>
  <si>
    <t>06 / 2017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</si>
  <si>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</si>
  <si>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</si>
  <si>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</si>
  <si>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</si>
  <si>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</si>
  <si>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</si>
  <si>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</si>
  <si>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</si>
  <si>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</si>
  <si>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</si>
  <si>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</si>
  <si>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</si>
  <si>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</si>
  <si>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</si>
  <si>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</si>
  <si>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</si>
  <si>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</si>
  <si>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</si>
  <si>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</si>
  <si>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</si>
  <si>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</si>
  <si>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</si>
  <si>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</si>
  <si>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</si>
  <si>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</si>
  <si>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</si>
  <si>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</si>
  <si>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</si>
  <si>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</si>
  <si>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Public Covered Bonds Outstanding: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</si>
  <si>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</si>
  <si>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</si>
  <si>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</si>
  <si>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</si>
  <si>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</si>
  <si>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</si>
  <si>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</si>
  <si>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</si>
  <si>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</si>
  <si>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</si>
  <si>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</si>
  <si>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</si>
  <si>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</si>
  <si>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</si>
  <si>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</si>
  <si>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</si>
  <si>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</si>
  <si>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</si>
  <si>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</si>
  <si>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</si>
  <si>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</si>
  <si>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</si>
  <si>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</si>
  <si>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</si>
  <si>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</si>
  <si>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</si>
  <si>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</si>
  <si>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</si>
  <si>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</si>
  <si>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</si>
  <si>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</si>
  <si>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</si>
  <si>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</si>
  <si>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</si>
  <si>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</si>
  <si>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</si>
  <si>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</si>
  <si>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</si>
  <si>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</si>
  <si>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</si>
  <si>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</si>
  <si>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</si>
  <si>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</si>
  <si>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</si>
  <si>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</si>
  <si>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</si>
  <si>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</si>
  <si>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</si>
  <si>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10 / 2011</t>
  </si>
  <si>
    <t>07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</si>
  <si>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</si>
  <si>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</si>
  <si>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</si>
  <si>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</si>
  <si>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</si>
  <si>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</si>
  <si>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</si>
  <si>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</si>
  <si>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</si>
  <si>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</si>
  <si>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</si>
  <si>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</si>
  <si>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Series 4/2011</t>
  </si>
  <si>
    <t>as well as nominal amounts rather than book (market) values</t>
  </si>
  <si>
    <t>Series 3/2015</t>
  </si>
  <si>
    <t>09 / 2015</t>
  </si>
  <si>
    <t>XS1285867419</t>
  </si>
  <si>
    <t>XS1285892870</t>
  </si>
  <si>
    <t>Series 3 / 2016</t>
  </si>
  <si>
    <t>03 / 2016</t>
  </si>
  <si>
    <t>XS1377237869</t>
  </si>
  <si>
    <t>Series 6 / 2016</t>
  </si>
  <si>
    <t>XS1394910688</t>
  </si>
  <si>
    <t>NO0010760176</t>
  </si>
  <si>
    <t>Series 4/2016</t>
  </si>
  <si>
    <t>Series 2 / 2016</t>
  </si>
  <si>
    <t>XS1373138988</t>
  </si>
  <si>
    <t>3m Euribor + 60bps</t>
  </si>
  <si>
    <t>XS1396253236</t>
  </si>
  <si>
    <t>XS0881369770</t>
  </si>
  <si>
    <t>XS1397054245</t>
  </si>
  <si>
    <t>XS1314150878</t>
  </si>
  <si>
    <t>XS1368543135</t>
  </si>
  <si>
    <t>Series 7 / 2016</t>
  </si>
  <si>
    <t>08 / 2016</t>
  </si>
  <si>
    <t>XS1482554075</t>
  </si>
  <si>
    <t>01 / 2017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</si>
  <si>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</si>
  <si>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</si>
  <si>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</si>
  <si>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</si>
  <si>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</si>
  <si>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</si>
  <si>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</si>
  <si>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 xml:space="preserve">   Government debt</t>
  </si>
  <si>
    <t>Series 3 / 2017</t>
  </si>
  <si>
    <t>XS1637099026</t>
  </si>
  <si>
    <t>Series 4/2017</t>
  </si>
  <si>
    <t>Aaa</t>
  </si>
  <si>
    <t>3m NIBOR + 39bps</t>
  </si>
  <si>
    <t>NO0010809353</t>
  </si>
  <si>
    <t>Property construction year</t>
  </si>
  <si>
    <t>GBP</t>
  </si>
  <si>
    <t>11 / 2017</t>
  </si>
  <si>
    <t>From the 3rd quarter 2017 the covered bonds are rated by Moodys only</t>
  </si>
  <si>
    <t>3m £ LIBOR + 27 bps</t>
  </si>
  <si>
    <t>XS1760129608</t>
  </si>
  <si>
    <t>01 / 2018</t>
  </si>
  <si>
    <t>Series 5/2017</t>
  </si>
  <si>
    <t>SSA</t>
  </si>
  <si>
    <t>XS1719108463</t>
  </si>
  <si>
    <t>TRØNDELAG</t>
  </si>
  <si>
    <t>XS1756428469</t>
  </si>
  <si>
    <t>XS1778322351</t>
  </si>
  <si>
    <t>XS1784067529</t>
  </si>
  <si>
    <t>XS1799048704</t>
  </si>
  <si>
    <t>Deposit</t>
  </si>
  <si>
    <t>04 / 2018</t>
  </si>
  <si>
    <t>XS1808327693</t>
  </si>
  <si>
    <t>Series 2/2018</t>
  </si>
  <si>
    <t>Series 3/2018</t>
  </si>
  <si>
    <t>XS1839386908</t>
  </si>
  <si>
    <t>Percentage substitute assets of cover pool</t>
  </si>
  <si>
    <t>Number of loans</t>
  </si>
  <si>
    <t>Green loans backing green covered bonds</t>
  </si>
  <si>
    <t>Series 4/2018</t>
  </si>
  <si>
    <t>10 / 2018</t>
  </si>
  <si>
    <t>12 / 2018</t>
  </si>
  <si>
    <t>XS1922110009</t>
  </si>
  <si>
    <t>DANSKE BANK A/S</t>
  </si>
  <si>
    <t>XS1555330999</t>
  </si>
  <si>
    <t>Series 1/2019</t>
  </si>
  <si>
    <t>01 / 2019</t>
  </si>
  <si>
    <t>XS1943561883</t>
  </si>
  <si>
    <t>XS1948598997</t>
  </si>
  <si>
    <t>Series 2/2019</t>
  </si>
  <si>
    <t>05 / 2019</t>
  </si>
  <si>
    <t>XS1995620967</t>
  </si>
  <si>
    <t>XS1565074744</t>
  </si>
  <si>
    <t>XS1951084638</t>
  </si>
  <si>
    <t>XS2002504194</t>
  </si>
  <si>
    <t>3 months NIBOR basis.  This list contains exposures at nominal values excluding swaps and accrued interest</t>
  </si>
  <si>
    <t xml:space="preserve">Green loans exclude apartments from 2009-2011, i.e. these are only included from construction year 2012 onwards (CBI benchmark) 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</si>
  <si>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</si>
  <si>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</si>
  <si>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</si>
  <si>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</si>
  <si>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</si>
  <si>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</si>
  <si>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</si>
  <si>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</si>
  <si>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</si>
  <si>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</si>
  <si>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</si>
  <si>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</si>
  <si>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</si>
  <si>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</si>
  <si>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</si>
  <si>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</si>
  <si>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</si>
  <si>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</si>
  <si>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XS2046690827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</si>
  <si>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</si>
  <si>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</si>
  <si>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</si>
  <si>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</si>
  <si>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</si>
  <si>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</si>
  <si>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</si>
  <si>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</si>
  <si>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</si>
  <si>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XS1716371049</t>
  </si>
  <si>
    <t>AGDER</t>
  </si>
  <si>
    <t>INNLANDET</t>
  </si>
  <si>
    <t>TROMS OG FINNMARK</t>
  </si>
  <si>
    <t>VESTFOLD OG TELEMARK</t>
  </si>
  <si>
    <t>VESTLAND</t>
  </si>
  <si>
    <t>VIKEN</t>
  </si>
  <si>
    <t>XS2127145261</t>
  </si>
  <si>
    <t>XS2123086683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</si>
  <si>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</si>
  <si>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</si>
  <si>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</si>
  <si>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</si>
  <si>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</si>
  <si>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</si>
  <si>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</si>
  <si>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</si>
  <si>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SBANKEN BOLIGKREDITT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</si>
  <si>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</si>
  <si>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</si>
  <si>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</si>
  <si>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</si>
  <si>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</si>
  <si>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</si>
  <si>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NO0010885353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</si>
  <si>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</si>
  <si>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</si>
  <si>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</si>
  <si>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</si>
  <si>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</si>
  <si>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</si>
  <si>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1/2018 </t>
    </r>
    <r>
      <rPr>
        <b/>
        <sz val="9"/>
        <color rgb="FF92D050"/>
        <rFont val="Arial"/>
        <family val="2"/>
      </rPr>
      <t>(green)</t>
    </r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</si>
  <si>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</si>
  <si>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</si>
  <si>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</si>
  <si>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</si>
  <si>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</si>
  <si>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</si>
  <si>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</si>
  <si>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NORDEA MORTGAGE BANK PLC (NORDEA KIINNITYSLUOTTOPA</t>
  </si>
  <si>
    <t>OP MORTGAGE BANK (OP-ASUNTOLUOTTOPANKKI OY)</t>
  </si>
  <si>
    <t>NO0010861081</t>
  </si>
  <si>
    <t>NO0010819543</t>
  </si>
  <si>
    <t>NO0010882632</t>
  </si>
  <si>
    <t>XS2199484929</t>
  </si>
  <si>
    <t>-- / Aaa / --</t>
  </si>
  <si>
    <t>-- / Aaa / AAA</t>
  </si>
  <si>
    <t>USD</t>
  </si>
  <si>
    <t xml:space="preserve">   Total GBP</t>
  </si>
  <si>
    <t>Expected Maturity</t>
  </si>
  <si>
    <t>KLP KOMMUNEKREDITT AS</t>
  </si>
  <si>
    <t>AA- / Aa2 / A+</t>
  </si>
  <si>
    <t>NO0010907181</t>
  </si>
  <si>
    <t>XS2238292010</t>
  </si>
  <si>
    <t>XS2234711294</t>
  </si>
  <si>
    <t>NO0010895493</t>
  </si>
  <si>
    <t>NO0010881949</t>
  </si>
  <si>
    <t>NO0010835390</t>
  </si>
  <si>
    <t>NOK/GBP</t>
  </si>
  <si>
    <t>NOK/SEK</t>
  </si>
  <si>
    <t>Series 1/2021</t>
  </si>
  <si>
    <t>Series 2/2021</t>
  </si>
  <si>
    <t>01/ 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</si>
  <si>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</si>
  <si>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</si>
  <si>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</si>
  <si>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</si>
  <si>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</si>
  <si>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</si>
  <si>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</si>
  <si>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4.75% fixed rate</t>
  </si>
  <si>
    <t>5% fixed rate</t>
  </si>
  <si>
    <t>0.75%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</si>
  <si>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</si>
  <si>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</si>
  <si>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</si>
  <si>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</si>
  <si>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</si>
  <si>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</si>
  <si>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</si>
  <si>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</si>
  <si>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</si>
  <si>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</si>
  <si>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NORDIC INVESTMENT BANK</t>
  </si>
  <si>
    <t>SPAREBANKEN ØST BOLIGKREDITT AS</t>
  </si>
  <si>
    <t>NO0010881162</t>
  </si>
  <si>
    <t>XS1669866300</t>
  </si>
  <si>
    <t>XS1578113125</t>
  </si>
  <si>
    <t>NO0010951544</t>
  </si>
  <si>
    <t>XS2288948776</t>
  </si>
  <si>
    <t>XS2324321368</t>
  </si>
  <si>
    <t>XS1813051858</t>
  </si>
  <si>
    <t>NO0010805179</t>
  </si>
  <si>
    <t>NO0010873805</t>
  </si>
  <si>
    <t>XS2291901994</t>
  </si>
  <si>
    <t>NO0010907470</t>
  </si>
  <si>
    <t>NO0010847114</t>
  </si>
  <si>
    <t>XS1962535644</t>
  </si>
  <si>
    <t>XS2319929522</t>
  </si>
  <si>
    <t>Current</t>
  </si>
  <si>
    <t>Overcollateralisation (derivatives part of cover pool, LCR assets not subtracted)</t>
  </si>
  <si>
    <t>BUSTADKREDITT SOGN OG FJORDANE AS</t>
  </si>
  <si>
    <t>NO0011008377</t>
  </si>
  <si>
    <t>NO0011017725</t>
  </si>
  <si>
    <t>NO0010866064</t>
  </si>
  <si>
    <t>XS2338004497</t>
  </si>
  <si>
    <t>LANDWIRTSCHAFTLICHE RENTENBANK</t>
  </si>
  <si>
    <t>NO0010887078</t>
  </si>
  <si>
    <t>NO0011002529</t>
  </si>
  <si>
    <t>NO0010832637</t>
  </si>
  <si>
    <t>NO0011013096</t>
  </si>
  <si>
    <t>Series 3/2021</t>
  </si>
  <si>
    <t>05 / 2021</t>
  </si>
  <si>
    <t>XS2342589582</t>
  </si>
  <si>
    <t>05.11.2029</t>
  </si>
  <si>
    <t>LAND NORDRHEIN-WESTFALEN (NORTH RHINE-WESTPHALIA)</t>
  </si>
  <si>
    <t>XS2389402905</t>
  </si>
  <si>
    <t>Series 4/2021</t>
  </si>
  <si>
    <t>11 / 2021</t>
  </si>
  <si>
    <t>XS2404591161</t>
  </si>
  <si>
    <t>DEN NORSKE STAT</t>
  </si>
  <si>
    <t>XS0856976682</t>
  </si>
  <si>
    <t>NO0010981301</t>
  </si>
  <si>
    <t>NO0011151771</t>
  </si>
  <si>
    <t>NO0010843626</t>
  </si>
  <si>
    <t>NO0010893282</t>
  </si>
  <si>
    <t>XS2400452228</t>
  </si>
  <si>
    <t>XS1281837796</t>
  </si>
  <si>
    <t>NO0010859275</t>
  </si>
  <si>
    <t>NO0010936107</t>
  </si>
  <si>
    <t>STOREBRAND BOLIGKREDITT AS</t>
  </si>
  <si>
    <t>NO0010873177</t>
  </si>
  <si>
    <t>Sovereign</t>
  </si>
  <si>
    <t>Series 1/2022</t>
  </si>
  <si>
    <t>01 / 2022</t>
  </si>
  <si>
    <t>XS2434677998</t>
  </si>
  <si>
    <t>XS2418404765</t>
  </si>
  <si>
    <t>XS2440105125</t>
  </si>
  <si>
    <t>XS2353405421</t>
  </si>
  <si>
    <t>XS2433243271</t>
  </si>
  <si>
    <t>NO0010985674</t>
  </si>
  <si>
    <t>NO0012475609</t>
  </si>
  <si>
    <t>NO0010819717</t>
  </si>
  <si>
    <t>NO0010798044</t>
  </si>
  <si>
    <t>XS1308350237</t>
  </si>
  <si>
    <t>NO0010826233</t>
  </si>
  <si>
    <t>NO0010873334</t>
  </si>
  <si>
    <t>XS1550140674</t>
  </si>
  <si>
    <t>NO0010802960</t>
  </si>
  <si>
    <t>NO0010840697</t>
  </si>
  <si>
    <t>SKANDINAVISKA ENSKILDA BANKEN STO</t>
  </si>
  <si>
    <t>NO0010864960</t>
  </si>
  <si>
    <t>XS1633824823</t>
  </si>
  <si>
    <t>AAA / Aa1 / AA</t>
  </si>
  <si>
    <t>NO0012470014</t>
  </si>
  <si>
    <t>3m NIBOR + 38 bps</t>
  </si>
  <si>
    <t>03/ 2022</t>
  </si>
  <si>
    <t>Series 3/2022</t>
  </si>
  <si>
    <t>NO0012442252</t>
  </si>
  <si>
    <t>2.50 % fixed rate</t>
  </si>
  <si>
    <t>Series 2/2022</t>
  </si>
  <si>
    <t>02/ 2022</t>
  </si>
  <si>
    <t>A and B EPC labels prior to 2009</t>
  </si>
  <si>
    <t>C EPC labels pior to 2009</t>
  </si>
  <si>
    <r>
      <t xml:space="preserve">From </t>
    </r>
    <r>
      <rPr>
        <b/>
        <i/>
        <u/>
        <sz val="8"/>
        <color theme="1"/>
        <rFont val="Arial"/>
        <family val="2"/>
      </rPr>
      <t xml:space="preserve">30 june 2021 </t>
    </r>
    <r>
      <rPr>
        <i/>
        <sz val="8"/>
        <color theme="1"/>
        <rFont val="Arial"/>
        <family val="2"/>
      </rPr>
      <t>no mortgages from construction years 2009-2011 are added to the green pool, nor are any additional EPC C labels.  Such mortgages are grandfathered but totals will not grow</t>
    </r>
  </si>
  <si>
    <t>Series 5/2022</t>
  </si>
  <si>
    <t>05 / 2022</t>
  </si>
  <si>
    <t>1.75% fixed rate</t>
  </si>
  <si>
    <t>XS2478523108</t>
  </si>
  <si>
    <t>CHF</t>
  </si>
  <si>
    <t>Series 4/2022</t>
  </si>
  <si>
    <t>04 / 2022</t>
  </si>
  <si>
    <t>CH1174335765</t>
  </si>
  <si>
    <t>0.5075% fixed rate</t>
  </si>
  <si>
    <t>Covered Bond Programme - Cover Pool Report 30. June 2022</t>
  </si>
  <si>
    <t>2nd Quarter 2022</t>
  </si>
  <si>
    <t>Date of Report: 30/06/2022</t>
  </si>
  <si>
    <t>AB SVERIGES SÄKERSTÄLLDA OBLIGATIONER (PUBL) SCBC</t>
  </si>
  <si>
    <t>EUROPEAN UNION BONDS</t>
  </si>
  <si>
    <t>Landeskreditbank Baden-Württemberg - Förderbank (L-Bank)</t>
  </si>
  <si>
    <t>XS1808480377</t>
  </si>
  <si>
    <t>NO0010843311</t>
  </si>
  <si>
    <t>NO0010881048</t>
  </si>
  <si>
    <t>NO0010646813</t>
  </si>
  <si>
    <t>NO0010821192</t>
  </si>
  <si>
    <t>NO0010863178</t>
  </si>
  <si>
    <t>NO0010921067</t>
  </si>
  <si>
    <t>EU000A3K4C91</t>
  </si>
  <si>
    <t>XS0158138494</t>
  </si>
  <si>
    <t>DE000A2GSNV2</t>
  </si>
  <si>
    <t>NO0010884950</t>
  </si>
  <si>
    <t>NO0012513532</t>
  </si>
  <si>
    <t>XS1739246665</t>
  </si>
  <si>
    <t>XS1805263743</t>
  </si>
  <si>
    <t>NO0010790603</t>
  </si>
  <si>
    <t>XS1854532865</t>
  </si>
  <si>
    <t>NO0010820368</t>
  </si>
  <si>
    <t>NO0012526211</t>
  </si>
  <si>
    <t>AAA / -- / AA+</t>
  </si>
  <si>
    <t>-- / -- / AAA</t>
  </si>
  <si>
    <t>- / A1 /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</si>
</sst>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  <font>
      <b/>
      <i/>
      <u/>
      <sz val="8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Border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7" fontId="22" fillId="0" borderId="0" xfId="0" quotePrefix="1" applyNumberFormat="1" applyFont="1" applyBorder="1" applyAlignment="1">
      <alignment horizontal="center"/>
    </xf>
    <xf numFmtId="0" fontId="27" fillId="0" borderId="0" xfId="0" applyFont="1" applyFill="1"/>
    <xf numFmtId="0" fontId="27" fillId="0" borderId="0" xfId="0" applyFont="1"/>
    <xf numFmtId="169" fontId="28" fillId="33" borderId="0" xfId="0" applyNumberFormat="1" applyFont="1" applyFill="1" applyBorder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NumberFormat="1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NumberFormat="1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NumberFormat="1" applyFont="1" applyFill="1" applyBorder="1" applyAlignment="1">
      <alignment horizontal="center"/>
    </xf>
    <xf numFmtId="9" fontId="28" fillId="33" borderId="23" xfId="43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2" fillId="0" borderId="0" xfId="0" applyFont="1"/>
    <xf numFmtId="17" fontId="22" fillId="0" borderId="0" xfId="0" quotePrefix="1" applyNumberFormat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0" fillId="0" borderId="0" xfId="0" applyFont="1" applyFill="1" applyBorder="1" applyAlignme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Fill="1" applyAlignment="1">
      <alignment horizontal="left"/>
    </xf>
    <xf numFmtId="0" fontId="75" fillId="0" borderId="0" xfId="0" applyFont="1"/>
    <xf numFmtId="0" fontId="28" fillId="0" borderId="0" xfId="0" applyFont="1" applyFill="1"/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28" fillId="0" borderId="0" xfId="0" applyFont="1"/>
    <xf numFmtId="166" fontId="28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Border="1"/>
    <xf numFmtId="0" fontId="76" fillId="0" borderId="0" xfId="0" applyFont="1" applyBorder="1"/>
    <xf numFmtId="0" fontId="21" fillId="0" borderId="0" xfId="0" applyFont="1" applyFill="1" applyBorder="1"/>
    <xf numFmtId="0" fontId="21" fillId="0" borderId="0" xfId="0" applyFont="1" applyAlignment="1">
      <alignment horizontal="center"/>
    </xf>
    <xf numFmtId="0" fontId="74" fillId="0" borderId="0" xfId="0" applyFont="1" applyBorder="1"/>
    <xf numFmtId="0" fontId="21" fillId="0" borderId="0" xfId="0" applyFont="1" applyFill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75" fillId="0" borderId="0" xfId="0" applyFont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 applyBorder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Border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0" fontId="77" fillId="0" borderId="0" xfId="0" applyFont="1" applyFill="1"/>
    <xf numFmtId="0" fontId="21" fillId="0" borderId="0" xfId="0" applyFont="1" applyFill="1" applyAlignment="1">
      <alignment horizontal="left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0" fontId="28" fillId="0" borderId="0" xfId="0" applyFont="1" applyFill="1" applyBorder="1"/>
    <xf numFmtId="169" fontId="28" fillId="0" borderId="0" xfId="0" applyNumberFormat="1" applyFont="1" applyFill="1" applyBorder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 applyBorder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/>
    <xf numFmtId="0" fontId="20" fillId="0" borderId="0" xfId="0" applyFont="1" applyAlignment="1"/>
    <xf numFmtId="14" fontId="22" fillId="0" borderId="0" xfId="0" quotePrefix="1" applyNumberFormat="1" applyFont="1" applyAlignment="1">
      <alignment horizontal="center"/>
    </xf>
    <xf numFmtId="14" fontId="26" fillId="0" borderId="0" xfId="0" quotePrefix="1" applyNumberFormat="1" applyFont="1" applyAlignment="1">
      <alignment horizontal="center"/>
    </xf>
    <xf numFmtId="14" fontId="22" fillId="0" borderId="0" xfId="0" quotePrefix="1" applyNumberFormat="1" applyFont="1" applyFill="1" applyBorder="1" applyAlignment="1">
      <alignment horizontal="center"/>
    </xf>
    <xf numFmtId="172" fontId="20" fillId="0" borderId="0" xfId="42" applyNumberFormat="1" applyFont="1" applyFill="1" applyBorder="1" applyAlignment="1" applyProtection="1">
      <alignment horizontal="right" vertical="center" wrapText="1"/>
      <protection locked="0"/>
    </xf>
    <xf numFmtId="3" fontId="20" fillId="0" borderId="0" xfId="0" applyNumberFormat="1" applyFont="1" applyFill="1" applyBorder="1" applyAlignment="1">
      <alignment horizontal="right"/>
    </xf>
    <xf numFmtId="172" fontId="20" fillId="0" borderId="0" xfId="42" applyNumberFormat="1" applyFont="1" applyFill="1" applyBorder="1" applyAlignment="1">
      <alignment horizontal="right"/>
    </xf>
    <xf numFmtId="10" fontId="21" fillId="0" borderId="0" xfId="43" applyNumberFormat="1" applyFont="1" applyAlignment="1">
      <alignment horizontal="left"/>
    </xf>
    <xf numFmtId="3" fontId="22" fillId="0" borderId="0" xfId="0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28575</xdr:rowOff>
    </xdr:from>
    <xdr:to>
      <xdr:col>3</xdr:col>
      <xdr:colOff>1343025</xdr:colOff>
      <xdr:row>7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6000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3:O66"/>
  <sheetViews>
    <sheetView topLeftCell="A32" zoomScaleNormal="100" workbookViewId="0">
      <selection activeCell="K49" sqref="K12:K49"/>
    </sheetView>
  </sheetViews>
  <sheetFormatPr defaultColWidth="9.140625" defaultRowHeight="12"/>
  <cols>
    <col min="1" max="1" width="1.28515625" style="33" customWidth="1"/>
    <col min="2" max="2" width="18.28515625" style="33" customWidth="1"/>
    <col min="3" max="3" width="12.85546875" style="25" bestFit="1" customWidth="1"/>
    <col min="4" max="4" width="21.5703125" style="33" customWidth="1"/>
    <col min="5" max="5" width="20" style="33" bestFit="1" customWidth="1"/>
    <col min="6" max="6" width="15.7109375" style="33" customWidth="1"/>
    <col min="7" max="7" width="20.5703125" style="33" customWidth="1"/>
    <col min="8" max="8" width="23.42578125" style="34" customWidth="1"/>
    <col min="9" max="10" width="14.7109375" style="33" customWidth="1"/>
    <col min="11" max="11" width="23.7109375" style="115" bestFit="1" customWidth="1"/>
    <col min="12" max="13" width="9.140625" style="33"/>
    <col min="14" max="14" width="15.7109375" style="33" bestFit="1" customWidth="1"/>
    <col min="15" max="15" width="12.5703125" style="33" bestFit="1" customWidth="1"/>
    <col min="16" max="16384" width="9.140625" style="33"/>
  </cols>
  <sheetData>
    <row r="3" spans="2:10">
      <c r="B3" s="5"/>
      <c r="C3" s="32"/>
      <c r="D3" s="5"/>
      <c r="E3" s="6"/>
      <c r="F3" s="6"/>
      <c r="G3" s="6"/>
      <c r="H3" s="7"/>
    </row>
    <row r="4" spans="2:10">
      <c r="B4" s="5"/>
      <c r="C4" s="32"/>
      <c r="D4" s="5"/>
      <c r="E4" s="6" t="s">
        <v>0</v>
      </c>
      <c r="F4" s="6"/>
      <c r="G4" s="6" t="s">
        <v>0</v>
      </c>
      <c r="H4" s="7"/>
    </row>
    <row r="5" spans="2:10">
      <c r="B5" s="5"/>
      <c r="C5" s="32"/>
      <c r="D5" s="5"/>
      <c r="E5" s="6"/>
      <c r="F5" s="6"/>
      <c r="G5" s="6"/>
      <c r="H5" s="7"/>
    </row>
    <row r="6" spans="2:10" ht="20.25" customHeight="1">
      <c r="B6" s="249"/>
      <c r="C6" s="249"/>
      <c r="D6" s="249"/>
      <c r="E6" s="249"/>
      <c r="F6" s="249"/>
      <c r="G6" s="249"/>
      <c r="H6" s="249"/>
      <c r="I6" s="249"/>
    </row>
    <row r="7" spans="2:10">
      <c r="B7" s="249" t="s">
        <v>451</v>
      </c>
      <c r="C7" s="249"/>
      <c r="D7" s="249"/>
      <c r="E7" s="249"/>
      <c r="F7" s="249"/>
      <c r="G7" s="249"/>
      <c r="H7" s="249"/>
      <c r="I7" s="249"/>
    </row>
    <row r="8" spans="2:10" ht="12.75" thickBot="1">
      <c r="B8" s="250" t="s">
        <v>105</v>
      </c>
      <c r="C8" s="250"/>
      <c r="D8" s="250"/>
      <c r="E8" s="250"/>
      <c r="F8" s="250"/>
      <c r="G8" s="250"/>
      <c r="H8" s="250"/>
      <c r="I8" s="250"/>
    </row>
    <row r="9" spans="2:10" ht="12.75" customHeight="1">
      <c r="B9" s="8"/>
      <c r="C9" s="44"/>
      <c r="D9" s="8"/>
      <c r="E9" s="8"/>
      <c r="F9" s="8"/>
      <c r="G9" s="8"/>
      <c r="H9" s="8"/>
      <c r="I9" s="8"/>
      <c r="J9" s="8"/>
    </row>
    <row r="10" spans="2:10">
      <c r="B10" s="9" t="s">
        <v>46</v>
      </c>
      <c r="C10" s="10" t="s">
        <v>166</v>
      </c>
      <c r="D10" s="10" t="s">
        <v>153</v>
      </c>
      <c r="E10" s="11" t="s">
        <v>326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152</v>
      </c>
    </row>
    <row r="11" spans="2:10">
      <c r="B11" s="116" t="s">
        <v>57</v>
      </c>
    </row>
    <row r="12" spans="2:10">
      <c r="B12" s="33" t="s">
        <v>442</v>
      </c>
      <c r="C12" s="63">
        <v>1000</v>
      </c>
      <c r="D12" s="37" t="s">
        <v>443</v>
      </c>
      <c r="E12" s="113">
        <v>48345</v>
      </c>
      <c r="F12" s="20" t="s">
        <v>204</v>
      </c>
      <c r="G12" s="97" t="s">
        <v>444</v>
      </c>
      <c r="H12" s="20" t="s">
        <v>2</v>
      </c>
      <c r="I12" s="21" t="s">
        <v>445</v>
      </c>
      <c r="J12" s="104">
        <v>9.94</v>
      </c>
    </row>
    <row r="13" spans="2:10">
      <c r="B13" s="33" t="s">
        <v>410</v>
      </c>
      <c r="C13" s="63">
        <v>1250</v>
      </c>
      <c r="D13" s="37" t="s">
        <v>411</v>
      </c>
      <c r="E13" s="113">
        <v>46772</v>
      </c>
      <c r="F13" s="20" t="s">
        <v>204</v>
      </c>
      <c r="G13" s="97" t="s">
        <v>356</v>
      </c>
      <c r="H13" s="20" t="s">
        <v>2</v>
      </c>
      <c r="I13" s="21" t="s">
        <v>412</v>
      </c>
      <c r="J13" s="104">
        <v>10</v>
      </c>
    </row>
    <row r="14" spans="2:10">
      <c r="B14" s="33" t="s">
        <v>394</v>
      </c>
      <c r="C14" s="63">
        <v>1000</v>
      </c>
      <c r="D14" s="37" t="s">
        <v>395</v>
      </c>
      <c r="E14" s="113">
        <v>47060</v>
      </c>
      <c r="F14" s="20" t="s">
        <v>204</v>
      </c>
      <c r="G14" s="97" t="s">
        <v>352</v>
      </c>
      <c r="H14" s="20" t="s">
        <v>2</v>
      </c>
      <c r="I14" s="21" t="s">
        <v>396</v>
      </c>
      <c r="J14" s="104">
        <v>9.75</v>
      </c>
    </row>
    <row r="15" spans="2:10">
      <c r="B15" s="33" t="s">
        <v>388</v>
      </c>
      <c r="C15" s="63">
        <v>1000</v>
      </c>
      <c r="D15" s="37" t="s">
        <v>389</v>
      </c>
      <c r="E15" s="113">
        <v>47980</v>
      </c>
      <c r="F15" s="20" t="s">
        <v>204</v>
      </c>
      <c r="G15" s="97" t="s">
        <v>356</v>
      </c>
      <c r="H15" s="20" t="s">
        <v>2</v>
      </c>
      <c r="I15" s="21" t="s">
        <v>390</v>
      </c>
      <c r="J15" s="104">
        <v>10</v>
      </c>
    </row>
    <row r="16" spans="2:10">
      <c r="B16" s="33" t="s">
        <v>312</v>
      </c>
      <c r="C16" s="63">
        <v>1000</v>
      </c>
      <c r="D16" s="37" t="s">
        <v>310</v>
      </c>
      <c r="E16" s="113">
        <v>46652</v>
      </c>
      <c r="F16" s="20" t="s">
        <v>204</v>
      </c>
      <c r="G16" s="97" t="s">
        <v>357</v>
      </c>
      <c r="H16" s="20" t="s">
        <v>2</v>
      </c>
      <c r="I16" s="21" t="s">
        <v>311</v>
      </c>
      <c r="J16" s="104">
        <v>10.9</v>
      </c>
    </row>
    <row r="17" spans="2:15">
      <c r="B17" s="121" t="s">
        <v>257</v>
      </c>
      <c r="C17" s="63">
        <v>1000</v>
      </c>
      <c r="D17" s="37" t="s">
        <v>107</v>
      </c>
      <c r="E17" s="29" t="s">
        <v>391</v>
      </c>
      <c r="F17" s="20" t="s">
        <v>204</v>
      </c>
      <c r="G17" s="97" t="s">
        <v>356</v>
      </c>
      <c r="H17" s="20" t="s">
        <v>2</v>
      </c>
      <c r="I17" s="21" t="s">
        <v>258</v>
      </c>
      <c r="J17" s="104">
        <v>10.199999999999999</v>
      </c>
      <c r="N17" s="127"/>
    </row>
    <row r="18" spans="2:15">
      <c r="B18" s="121" t="s">
        <v>241</v>
      </c>
      <c r="C18" s="63">
        <v>1000</v>
      </c>
      <c r="D18" s="37" t="s">
        <v>242</v>
      </c>
      <c r="E18" s="113">
        <v>46156</v>
      </c>
      <c r="F18" s="20" t="s">
        <v>204</v>
      </c>
      <c r="G18" s="97" t="s">
        <v>356</v>
      </c>
      <c r="H18" s="20" t="s">
        <v>2</v>
      </c>
      <c r="I18" s="21" t="s">
        <v>243</v>
      </c>
      <c r="J18" s="104">
        <v>9.75</v>
      </c>
      <c r="N18" s="127"/>
    </row>
    <row r="19" spans="2:15">
      <c r="B19" s="121" t="s">
        <v>237</v>
      </c>
      <c r="C19" s="63">
        <v>1250</v>
      </c>
      <c r="D19" s="37" t="s">
        <v>238</v>
      </c>
      <c r="E19" s="113">
        <v>47148</v>
      </c>
      <c r="F19" s="20" t="s">
        <v>204</v>
      </c>
      <c r="G19" s="20" t="s">
        <v>355</v>
      </c>
      <c r="H19" s="20" t="s">
        <v>2</v>
      </c>
      <c r="I19" s="21" t="s">
        <v>239</v>
      </c>
      <c r="J19" s="104">
        <v>9.7799999999999994</v>
      </c>
      <c r="N19" s="127"/>
    </row>
    <row r="20" spans="2:15">
      <c r="B20" s="121" t="s">
        <v>231</v>
      </c>
      <c r="C20" s="63">
        <v>25</v>
      </c>
      <c r="D20" s="29" t="s">
        <v>233</v>
      </c>
      <c r="E20" s="113">
        <v>50753</v>
      </c>
      <c r="F20" s="20" t="s">
        <v>204</v>
      </c>
      <c r="G20" s="20" t="s">
        <v>354</v>
      </c>
      <c r="H20" s="20" t="s">
        <v>2</v>
      </c>
      <c r="I20" s="21" t="s">
        <v>234</v>
      </c>
      <c r="J20" s="104">
        <v>10</v>
      </c>
      <c r="N20" s="127"/>
    </row>
    <row r="21" spans="2:15">
      <c r="B21" s="121" t="s">
        <v>226</v>
      </c>
      <c r="C21" s="63">
        <v>1000</v>
      </c>
      <c r="D21" s="29" t="s">
        <v>72</v>
      </c>
      <c r="E21" s="113">
        <v>45096</v>
      </c>
      <c r="F21" s="20" t="s">
        <v>204</v>
      </c>
      <c r="G21" s="20" t="s">
        <v>350</v>
      </c>
      <c r="H21" s="20" t="s">
        <v>2</v>
      </c>
      <c r="I21" s="21" t="s">
        <v>227</v>
      </c>
      <c r="J21" s="104">
        <v>9.5</v>
      </c>
      <c r="N21" s="127"/>
    </row>
    <row r="22" spans="2:15">
      <c r="B22" s="121" t="s">
        <v>308</v>
      </c>
      <c r="C22" s="63">
        <v>1000</v>
      </c>
      <c r="D22" s="29" t="s">
        <v>213</v>
      </c>
      <c r="E22" s="113">
        <v>45687</v>
      </c>
      <c r="F22" s="20" t="s">
        <v>204</v>
      </c>
      <c r="G22" s="20" t="s">
        <v>353</v>
      </c>
      <c r="H22" s="20" t="s">
        <v>2</v>
      </c>
      <c r="I22" s="21" t="s">
        <v>212</v>
      </c>
      <c r="J22" s="104">
        <v>9.64</v>
      </c>
      <c r="N22" s="127"/>
    </row>
    <row r="23" spans="2:15">
      <c r="B23" s="6" t="s">
        <v>201</v>
      </c>
      <c r="C23" s="63">
        <v>1000</v>
      </c>
      <c r="D23" s="117" t="s">
        <v>75</v>
      </c>
      <c r="E23" s="240">
        <v>45469</v>
      </c>
      <c r="F23" s="20" t="s">
        <v>51</v>
      </c>
      <c r="G23" s="97" t="s">
        <v>350</v>
      </c>
      <c r="H23" s="20" t="s">
        <v>2</v>
      </c>
      <c r="I23" s="20" t="s">
        <v>202</v>
      </c>
      <c r="J23" s="118">
        <v>9.4600000000000009</v>
      </c>
    </row>
    <row r="24" spans="2:15">
      <c r="B24" s="6" t="s">
        <v>193</v>
      </c>
      <c r="C24" s="63">
        <v>20</v>
      </c>
      <c r="D24" s="117" t="s">
        <v>192</v>
      </c>
      <c r="E24" s="240">
        <v>46406</v>
      </c>
      <c r="F24" s="20" t="s">
        <v>51</v>
      </c>
      <c r="G24" s="31" t="s">
        <v>195</v>
      </c>
      <c r="H24" s="20" t="s">
        <v>2</v>
      </c>
      <c r="I24" s="20" t="s">
        <v>194</v>
      </c>
      <c r="J24" s="118">
        <v>10</v>
      </c>
      <c r="M24" s="119"/>
    </row>
    <row r="25" spans="2:15">
      <c r="B25" s="6" t="s">
        <v>189</v>
      </c>
      <c r="C25" s="63">
        <v>1000</v>
      </c>
      <c r="D25" s="117" t="s">
        <v>190</v>
      </c>
      <c r="E25" s="240">
        <v>46264</v>
      </c>
      <c r="F25" s="20" t="s">
        <v>51</v>
      </c>
      <c r="G25" s="97" t="s">
        <v>350</v>
      </c>
      <c r="H25" s="20" t="s">
        <v>2</v>
      </c>
      <c r="I25" s="20" t="s">
        <v>191</v>
      </c>
      <c r="J25" s="103">
        <v>9.32</v>
      </c>
      <c r="M25" s="119"/>
      <c r="N25" s="122"/>
      <c r="O25" s="120"/>
    </row>
    <row r="26" spans="2:15">
      <c r="B26" s="6" t="s">
        <v>177</v>
      </c>
      <c r="C26" s="63">
        <v>30</v>
      </c>
      <c r="D26" s="117" t="s">
        <v>74</v>
      </c>
      <c r="E26" s="240">
        <v>46034</v>
      </c>
      <c r="F26" s="20" t="s">
        <v>51</v>
      </c>
      <c r="G26" s="97" t="s">
        <v>351</v>
      </c>
      <c r="H26" s="20" t="s">
        <v>2</v>
      </c>
      <c r="I26" s="20" t="s">
        <v>178</v>
      </c>
      <c r="J26" s="123">
        <v>9.5</v>
      </c>
      <c r="M26" s="119"/>
      <c r="N26" s="122"/>
      <c r="O26" s="120"/>
    </row>
    <row r="27" spans="2:15">
      <c r="B27" s="6" t="s">
        <v>174</v>
      </c>
      <c r="C27" s="63">
        <v>1000</v>
      </c>
      <c r="D27" s="117" t="s">
        <v>175</v>
      </c>
      <c r="E27" s="240">
        <v>44994</v>
      </c>
      <c r="F27" s="20" t="s">
        <v>51</v>
      </c>
      <c r="G27" s="97" t="s">
        <v>350</v>
      </c>
      <c r="H27" s="20" t="s">
        <v>2</v>
      </c>
      <c r="I27" s="20" t="s">
        <v>176</v>
      </c>
      <c r="J27" s="123">
        <v>9.4184999999999999</v>
      </c>
      <c r="M27" s="119"/>
      <c r="N27" s="122"/>
      <c r="O27" s="120"/>
    </row>
    <row r="28" spans="2:15">
      <c r="B28" s="6" t="s">
        <v>181</v>
      </c>
      <c r="C28" s="63">
        <v>15</v>
      </c>
      <c r="D28" s="117" t="s">
        <v>175</v>
      </c>
      <c r="E28" s="240">
        <v>45352</v>
      </c>
      <c r="F28" s="20" t="s">
        <v>51</v>
      </c>
      <c r="G28" s="31" t="s">
        <v>183</v>
      </c>
      <c r="H28" s="20" t="s">
        <v>1</v>
      </c>
      <c r="I28" s="20" t="s">
        <v>182</v>
      </c>
      <c r="J28" s="124">
        <v>10</v>
      </c>
      <c r="N28" s="122"/>
      <c r="O28" s="120"/>
    </row>
    <row r="29" spans="2:15">
      <c r="B29" s="33" t="s">
        <v>170</v>
      </c>
      <c r="C29" s="63">
        <v>1000</v>
      </c>
      <c r="D29" s="125" t="s">
        <v>171</v>
      </c>
      <c r="E29" s="241">
        <v>44809</v>
      </c>
      <c r="F29" s="20" t="s">
        <v>51</v>
      </c>
      <c r="G29" s="20" t="s">
        <v>349</v>
      </c>
      <c r="H29" s="26" t="s">
        <v>2</v>
      </c>
      <c r="I29" s="26" t="s">
        <v>172</v>
      </c>
      <c r="J29" s="103">
        <f>9.415</f>
        <v>9.4149999999999991</v>
      </c>
      <c r="N29" s="122"/>
      <c r="O29" s="126"/>
    </row>
    <row r="31" spans="2:15">
      <c r="B31" s="38" t="s">
        <v>208</v>
      </c>
      <c r="N31" s="127"/>
    </row>
    <row r="32" spans="2:15">
      <c r="B32" s="6" t="s">
        <v>225</v>
      </c>
      <c r="C32" s="63">
        <v>250</v>
      </c>
      <c r="D32" s="113" t="s">
        <v>223</v>
      </c>
      <c r="E32" s="113">
        <v>45278</v>
      </c>
      <c r="F32" s="20" t="s">
        <v>204</v>
      </c>
      <c r="G32" s="97">
        <v>1.7500000000000002E-2</v>
      </c>
      <c r="H32" s="20" t="s">
        <v>2</v>
      </c>
      <c r="I32" s="21" t="s">
        <v>224</v>
      </c>
      <c r="J32" s="104">
        <v>11.01</v>
      </c>
      <c r="N32" s="127"/>
    </row>
    <row r="33" spans="1:14">
      <c r="B33" s="6" t="s">
        <v>214</v>
      </c>
      <c r="C33" s="63">
        <v>500</v>
      </c>
      <c r="D33" s="113" t="s">
        <v>209</v>
      </c>
      <c r="E33" s="113">
        <v>44879</v>
      </c>
      <c r="F33" s="20" t="s">
        <v>204</v>
      </c>
      <c r="G33" s="20" t="s">
        <v>211</v>
      </c>
      <c r="H33" s="20" t="s">
        <v>1</v>
      </c>
      <c r="I33" s="21" t="s">
        <v>277</v>
      </c>
      <c r="J33" s="104">
        <v>10.692</v>
      </c>
      <c r="N33" s="127"/>
    </row>
    <row r="34" spans="1:14">
      <c r="B34" s="6"/>
      <c r="C34" s="20"/>
      <c r="D34" s="29"/>
      <c r="E34" s="29"/>
      <c r="F34" s="20"/>
      <c r="G34" s="20"/>
      <c r="H34" s="20"/>
      <c r="I34" s="21"/>
      <c r="J34" s="104"/>
    </row>
    <row r="35" spans="1:14">
      <c r="B35" s="39" t="s">
        <v>56</v>
      </c>
      <c r="C35" s="20"/>
      <c r="D35" s="20"/>
      <c r="E35" s="29"/>
      <c r="G35" s="20"/>
      <c r="I35" s="21"/>
      <c r="J35" s="104"/>
    </row>
    <row r="36" spans="1:14">
      <c r="B36" s="7" t="s">
        <v>434</v>
      </c>
      <c r="C36" s="63">
        <v>13350</v>
      </c>
      <c r="D36" s="37" t="s">
        <v>433</v>
      </c>
      <c r="E36" s="113">
        <v>46461</v>
      </c>
      <c r="F36" s="20" t="s">
        <v>204</v>
      </c>
      <c r="G36" s="20" t="s">
        <v>432</v>
      </c>
      <c r="H36" s="21" t="s">
        <v>1</v>
      </c>
      <c r="I36" s="21" t="s">
        <v>431</v>
      </c>
      <c r="J36" s="104"/>
    </row>
    <row r="37" spans="1:14">
      <c r="B37" s="7" t="s">
        <v>437</v>
      </c>
      <c r="C37" s="20">
        <v>250</v>
      </c>
      <c r="D37" s="37" t="s">
        <v>438</v>
      </c>
      <c r="E37" s="113">
        <v>48991</v>
      </c>
      <c r="F37" s="20" t="s">
        <v>204</v>
      </c>
      <c r="G37" s="20" t="s">
        <v>436</v>
      </c>
      <c r="H37" s="21" t="s">
        <v>2</v>
      </c>
      <c r="I37" s="21" t="s">
        <v>435</v>
      </c>
      <c r="J37" s="104"/>
    </row>
    <row r="38" spans="1:14">
      <c r="B38" s="7" t="s">
        <v>338</v>
      </c>
      <c r="C38" s="63">
        <v>1000</v>
      </c>
      <c r="D38" s="37" t="s">
        <v>342</v>
      </c>
      <c r="E38" s="113">
        <v>47898</v>
      </c>
      <c r="F38" s="20" t="s">
        <v>204</v>
      </c>
      <c r="G38" s="20" t="s">
        <v>343</v>
      </c>
      <c r="H38" s="21" t="s">
        <v>2</v>
      </c>
      <c r="I38" s="21" t="s">
        <v>358</v>
      </c>
      <c r="J38" s="104"/>
    </row>
    <row r="39" spans="1:14">
      <c r="B39" s="7" t="s">
        <v>337</v>
      </c>
      <c r="C39" s="63">
        <v>16500</v>
      </c>
      <c r="D39" s="37" t="s">
        <v>339</v>
      </c>
      <c r="E39" s="113">
        <v>46041</v>
      </c>
      <c r="F39" s="20" t="s">
        <v>204</v>
      </c>
      <c r="G39" s="20" t="s">
        <v>340</v>
      </c>
      <c r="H39" s="21" t="s">
        <v>1</v>
      </c>
      <c r="I39" s="21" t="s">
        <v>341</v>
      </c>
      <c r="J39" s="104"/>
    </row>
    <row r="40" spans="1:14">
      <c r="B40" s="7" t="s">
        <v>273</v>
      </c>
      <c r="C40" s="63">
        <v>18120</v>
      </c>
      <c r="D40" s="37" t="s">
        <v>274</v>
      </c>
      <c r="E40" s="113">
        <v>45705</v>
      </c>
      <c r="F40" s="20" t="s">
        <v>204</v>
      </c>
      <c r="G40" s="20" t="s">
        <v>275</v>
      </c>
      <c r="H40" s="21" t="s">
        <v>1</v>
      </c>
      <c r="I40" s="21" t="s">
        <v>276</v>
      </c>
      <c r="J40" s="104"/>
    </row>
    <row r="41" spans="1:14">
      <c r="B41" s="7" t="s">
        <v>254</v>
      </c>
      <c r="C41" s="63">
        <v>2850</v>
      </c>
      <c r="D41" s="37" t="s">
        <v>255</v>
      </c>
      <c r="E41" s="113">
        <v>47414</v>
      </c>
      <c r="F41" s="20" t="s">
        <v>204</v>
      </c>
      <c r="G41" s="20" t="s">
        <v>197</v>
      </c>
      <c r="H41" s="21" t="s">
        <v>2</v>
      </c>
      <c r="I41" s="21" t="s">
        <v>256</v>
      </c>
      <c r="J41" s="104"/>
    </row>
    <row r="42" spans="1:14">
      <c r="B42" s="7" t="s">
        <v>250</v>
      </c>
      <c r="C42" s="63">
        <v>12200</v>
      </c>
      <c r="D42" s="37" t="s">
        <v>251</v>
      </c>
      <c r="E42" s="113">
        <v>45427</v>
      </c>
      <c r="F42" s="20" t="s">
        <v>204</v>
      </c>
      <c r="G42" s="20" t="s">
        <v>252</v>
      </c>
      <c r="H42" s="21" t="s">
        <v>1</v>
      </c>
      <c r="I42" s="21" t="s">
        <v>253</v>
      </c>
      <c r="J42" s="104"/>
      <c r="K42" s="233"/>
    </row>
    <row r="43" spans="1:14">
      <c r="B43" s="7" t="s">
        <v>231</v>
      </c>
      <c r="C43" s="63">
        <v>4700</v>
      </c>
      <c r="D43" s="37" t="s">
        <v>232</v>
      </c>
      <c r="E43" s="113">
        <v>45582</v>
      </c>
      <c r="F43" s="20" t="s">
        <v>204</v>
      </c>
      <c r="G43" s="20" t="s">
        <v>344</v>
      </c>
      <c r="H43" s="21" t="s">
        <v>2</v>
      </c>
      <c r="I43" s="21" t="s">
        <v>272</v>
      </c>
      <c r="J43" s="104"/>
    </row>
    <row r="44" spans="1:14">
      <c r="B44" s="7" t="s">
        <v>203</v>
      </c>
      <c r="C44" s="63">
        <v>8500</v>
      </c>
      <c r="D44" s="37" t="s">
        <v>73</v>
      </c>
      <c r="E44" s="113">
        <v>45092</v>
      </c>
      <c r="F44" s="20" t="s">
        <v>204</v>
      </c>
      <c r="G44" s="20" t="s">
        <v>205</v>
      </c>
      <c r="H44" s="21" t="s">
        <v>1</v>
      </c>
      <c r="I44" s="21" t="s">
        <v>206</v>
      </c>
      <c r="J44" s="104"/>
    </row>
    <row r="45" spans="1:14">
      <c r="B45" s="7" t="s">
        <v>199</v>
      </c>
      <c r="C45" s="63">
        <v>5000</v>
      </c>
      <c r="D45" s="37" t="s">
        <v>196</v>
      </c>
      <c r="E45" s="113">
        <v>46351</v>
      </c>
      <c r="F45" s="20" t="s">
        <v>51</v>
      </c>
      <c r="G45" s="20" t="s">
        <v>345</v>
      </c>
      <c r="H45" s="21" t="s">
        <v>2</v>
      </c>
      <c r="I45" s="21" t="s">
        <v>198</v>
      </c>
      <c r="J45" s="104"/>
    </row>
    <row r="46" spans="1:14">
      <c r="A46" s="6"/>
      <c r="B46" s="7" t="s">
        <v>180</v>
      </c>
      <c r="C46" s="63">
        <v>3300</v>
      </c>
      <c r="D46" s="37" t="s">
        <v>175</v>
      </c>
      <c r="E46" s="113">
        <v>46926</v>
      </c>
      <c r="F46" s="20" t="s">
        <v>51</v>
      </c>
      <c r="G46" s="20" t="s">
        <v>346</v>
      </c>
      <c r="H46" s="21" t="s">
        <v>2</v>
      </c>
      <c r="I46" s="21" t="s">
        <v>179</v>
      </c>
      <c r="J46" s="104"/>
    </row>
    <row r="47" spans="1:14">
      <c r="B47" s="7" t="s">
        <v>167</v>
      </c>
      <c r="C47" s="63">
        <v>1650</v>
      </c>
      <c r="D47" s="29" t="s">
        <v>154</v>
      </c>
      <c r="E47" s="113">
        <v>46300</v>
      </c>
      <c r="F47" s="20" t="s">
        <v>51</v>
      </c>
      <c r="G47" s="20" t="s">
        <v>347</v>
      </c>
      <c r="H47" s="20" t="s">
        <v>2</v>
      </c>
      <c r="I47" s="21" t="s">
        <v>61</v>
      </c>
      <c r="J47" s="104"/>
    </row>
    <row r="48" spans="1:14">
      <c r="B48" s="6" t="s">
        <v>168</v>
      </c>
      <c r="C48" s="247">
        <v>1637.5</v>
      </c>
      <c r="D48" s="248" t="s">
        <v>155</v>
      </c>
      <c r="E48" s="240">
        <v>44757</v>
      </c>
      <c r="F48" s="31" t="s">
        <v>51</v>
      </c>
      <c r="G48" s="31" t="s">
        <v>348</v>
      </c>
      <c r="H48" s="31" t="s">
        <v>2</v>
      </c>
      <c r="I48" s="31" t="s">
        <v>60</v>
      </c>
      <c r="J48" s="104"/>
    </row>
    <row r="49" spans="2:11">
      <c r="B49" s="6"/>
      <c r="C49" s="247"/>
      <c r="D49" s="248"/>
      <c r="E49" s="240"/>
      <c r="F49" s="31"/>
      <c r="G49" s="31"/>
      <c r="H49" s="31"/>
      <c r="I49" s="31"/>
      <c r="J49" s="104"/>
    </row>
    <row r="50" spans="2:11">
      <c r="B50" s="39" t="s">
        <v>62</v>
      </c>
      <c r="C50" s="20"/>
      <c r="D50" s="20"/>
      <c r="I50" s="21"/>
      <c r="J50" s="104"/>
    </row>
    <row r="51" spans="2:11">
      <c r="B51" s="18" t="s">
        <v>309</v>
      </c>
      <c r="C51" s="63">
        <v>8500</v>
      </c>
      <c r="D51" s="29" t="s">
        <v>305</v>
      </c>
      <c r="E51" s="113">
        <v>46175</v>
      </c>
      <c r="F51" s="20" t="s">
        <v>204</v>
      </c>
      <c r="G51" s="20" t="s">
        <v>306</v>
      </c>
      <c r="H51" s="20" t="s">
        <v>1</v>
      </c>
      <c r="I51" s="21" t="s">
        <v>307</v>
      </c>
      <c r="J51" s="104">
        <v>1.05</v>
      </c>
    </row>
    <row r="52" spans="2:11">
      <c r="B52" s="18"/>
      <c r="C52" s="21"/>
      <c r="D52" s="30"/>
      <c r="E52" s="242"/>
      <c r="F52" s="20"/>
      <c r="G52" s="21"/>
      <c r="H52" s="21"/>
      <c r="I52" s="21"/>
      <c r="J52" s="104"/>
    </row>
    <row r="53" spans="2:11">
      <c r="B53" s="39" t="s">
        <v>446</v>
      </c>
      <c r="C53" s="21"/>
      <c r="D53" s="30"/>
      <c r="E53" s="242"/>
      <c r="F53" s="20"/>
      <c r="G53" s="21"/>
      <c r="H53" s="21"/>
      <c r="I53" s="21"/>
      <c r="J53" s="104"/>
    </row>
    <row r="54" spans="2:11" ht="12.75" thickBot="1">
      <c r="B54" s="18" t="s">
        <v>447</v>
      </c>
      <c r="C54" s="21">
        <v>210</v>
      </c>
      <c r="D54" s="30" t="s">
        <v>448</v>
      </c>
      <c r="E54" s="242">
        <v>46483</v>
      </c>
      <c r="F54" s="20" t="s">
        <v>204</v>
      </c>
      <c r="G54" s="21" t="s">
        <v>450</v>
      </c>
      <c r="H54" s="21" t="s">
        <v>2</v>
      </c>
      <c r="I54" s="21" t="s">
        <v>449</v>
      </c>
      <c r="J54" s="104">
        <v>9</v>
      </c>
    </row>
    <row r="55" spans="2:11">
      <c r="B55" s="12"/>
      <c r="C55" s="45"/>
      <c r="D55" s="12"/>
      <c r="E55" s="12"/>
      <c r="F55" s="12"/>
      <c r="G55" s="12"/>
      <c r="H55" s="12"/>
      <c r="I55" s="12"/>
      <c r="J55" s="12"/>
    </row>
    <row r="56" spans="2:11">
      <c r="B56" s="14"/>
      <c r="C56" s="46"/>
      <c r="D56" s="14"/>
      <c r="E56" s="14"/>
      <c r="F56" s="14" t="s">
        <v>163</v>
      </c>
      <c r="G56" s="14"/>
      <c r="H56" s="14"/>
      <c r="I56" s="14"/>
      <c r="J56" s="14"/>
    </row>
    <row r="57" spans="2:11">
      <c r="B57" s="14"/>
      <c r="C57" s="46"/>
      <c r="D57" s="14"/>
      <c r="E57" s="14"/>
      <c r="F57" s="14" t="s">
        <v>164</v>
      </c>
      <c r="G57" s="14"/>
      <c r="H57" s="14"/>
      <c r="I57" s="14"/>
      <c r="J57" s="14"/>
    </row>
    <row r="58" spans="2:11">
      <c r="B58" s="13" t="s">
        <v>52</v>
      </c>
      <c r="C58" s="46"/>
      <c r="D58" s="14"/>
      <c r="E58" s="14"/>
      <c r="F58" s="14" t="s">
        <v>165</v>
      </c>
      <c r="G58" s="14"/>
      <c r="H58" s="14"/>
      <c r="I58" s="14"/>
      <c r="J58" s="14"/>
    </row>
    <row r="59" spans="2:11">
      <c r="B59" s="14" t="s">
        <v>160</v>
      </c>
      <c r="C59" s="14"/>
      <c r="D59" s="14"/>
      <c r="E59" s="14"/>
      <c r="F59" s="14"/>
      <c r="G59" s="14"/>
      <c r="H59" s="14"/>
      <c r="I59" s="115"/>
      <c r="K59" s="33"/>
    </row>
    <row r="60" spans="2:11">
      <c r="B60" s="128" t="s">
        <v>161</v>
      </c>
      <c r="C60" s="14"/>
      <c r="D60" s="14"/>
      <c r="E60" s="14"/>
      <c r="F60" s="14" t="s">
        <v>249</v>
      </c>
      <c r="G60" s="14"/>
      <c r="H60" s="14"/>
      <c r="I60" s="115"/>
      <c r="K60" s="33"/>
    </row>
    <row r="61" spans="2:11">
      <c r="B61" s="16" t="s">
        <v>162</v>
      </c>
      <c r="C61" s="14"/>
      <c r="D61" s="15"/>
      <c r="E61" s="15"/>
      <c r="F61" s="15"/>
      <c r="G61" s="15"/>
      <c r="H61" s="15"/>
      <c r="I61" s="115"/>
      <c r="K61" s="33"/>
    </row>
    <row r="62" spans="2:11">
      <c r="C62" s="46"/>
      <c r="D62" s="14"/>
      <c r="E62" s="14"/>
      <c r="F62" s="114" t="s">
        <v>210</v>
      </c>
      <c r="G62" s="15"/>
      <c r="H62" s="15"/>
      <c r="I62" s="15"/>
      <c r="J62" s="15"/>
    </row>
    <row r="63" spans="2:11" ht="12.75" thickBot="1">
      <c r="B63" s="17"/>
      <c r="C63" s="47"/>
      <c r="D63" s="17"/>
      <c r="E63" s="17"/>
      <c r="F63" s="17"/>
      <c r="G63" s="17"/>
      <c r="H63" s="17"/>
      <c r="I63" s="17"/>
      <c r="J63" s="17"/>
    </row>
    <row r="64" spans="2:11">
      <c r="B64" s="18"/>
      <c r="C64" s="21"/>
      <c r="D64" s="18"/>
      <c r="E64" s="18"/>
      <c r="F64" s="18"/>
      <c r="G64" s="18"/>
      <c r="H64" s="18"/>
      <c r="I64" s="18"/>
      <c r="J64" s="18"/>
    </row>
    <row r="65" spans="8:8">
      <c r="H65" s="33"/>
    </row>
    <row r="66" spans="8:8">
      <c r="H66" s="33"/>
    </row>
  </sheetData>
  <mergeCells count="3">
    <mergeCell ref="B6:I6"/>
    <mergeCell ref="B7:I7"/>
    <mergeCell ref="B8:I8"/>
  </mergeCells>
  <hyperlinks>
    <hyperlink ref="B60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7"/>
  <sheetViews>
    <sheetView tabSelected="1" topLeftCell="A199" zoomScaleNormal="100" workbookViewId="0">
      <selection activeCell="E240" sqref="E240"/>
    </sheetView>
  </sheetViews>
  <sheetFormatPr defaultColWidth="9.140625" defaultRowHeight="11.25"/>
  <cols>
    <col min="1" max="1" width="5.140625" style="152" customWidth="1"/>
    <col min="2" max="2" width="46.42578125" style="154" bestFit="1" customWidth="1"/>
    <col min="3" max="3" width="18.85546875" style="154" customWidth="1"/>
    <col min="4" max="4" width="22.28515625" style="154" customWidth="1"/>
    <col min="5" max="5" width="24.42578125" style="182" customWidth="1"/>
    <col min="6" max="6" width="26.7109375" style="154" customWidth="1"/>
    <col min="7" max="7" width="9.5703125" style="152" customWidth="1"/>
    <col min="8" max="9" width="9.140625" style="152"/>
    <col min="10" max="10" width="16.28515625" style="152" customWidth="1"/>
    <col min="11" max="11" width="29.85546875" style="152" customWidth="1"/>
    <col min="12" max="16384" width="9.140625" style="152"/>
  </cols>
  <sheetData>
    <row r="2" spans="1:11">
      <c r="B2" s="153" t="s">
        <v>3</v>
      </c>
      <c r="D2" s="155"/>
      <c r="E2" s="155"/>
      <c r="F2" s="156"/>
      <c r="G2" s="157"/>
    </row>
    <row r="3" spans="1:11">
      <c r="B3" s="158"/>
      <c r="C3" s="159"/>
      <c r="D3" s="155"/>
      <c r="E3" s="155"/>
      <c r="F3" s="156"/>
    </row>
    <row r="4" spans="1:11">
      <c r="B4" s="153" t="s">
        <v>45</v>
      </c>
      <c r="C4" s="159"/>
      <c r="D4" s="4" t="s">
        <v>452</v>
      </c>
      <c r="E4" s="160"/>
      <c r="F4" s="159"/>
    </row>
    <row r="5" spans="1:11">
      <c r="B5" s="4"/>
      <c r="C5" s="4"/>
      <c r="D5" s="161"/>
      <c r="E5" s="161"/>
      <c r="F5" s="4"/>
      <c r="G5" s="162"/>
    </row>
    <row r="6" spans="1:11">
      <c r="B6" s="163" t="s">
        <v>453</v>
      </c>
      <c r="C6" s="157"/>
      <c r="E6" s="164"/>
      <c r="F6" s="162"/>
      <c r="G6" s="162"/>
    </row>
    <row r="7" spans="1:11">
      <c r="A7" s="4"/>
      <c r="B7" s="4"/>
      <c r="C7" s="4"/>
      <c r="D7" s="4"/>
      <c r="E7" s="165"/>
      <c r="F7" s="4"/>
      <c r="G7" s="166"/>
    </row>
    <row r="8" spans="1:11">
      <c r="A8" s="4"/>
      <c r="B8" s="4"/>
      <c r="C8" s="159"/>
      <c r="D8" s="161"/>
      <c r="E8" s="167"/>
      <c r="F8" s="4"/>
      <c r="G8" s="166"/>
    </row>
    <row r="9" spans="1:11">
      <c r="A9" s="4"/>
      <c r="B9" s="168" t="s">
        <v>4</v>
      </c>
      <c r="C9" s="169"/>
      <c r="D9" s="170"/>
      <c r="E9" s="165"/>
      <c r="F9" s="171"/>
      <c r="G9" s="166"/>
    </row>
    <row r="10" spans="1:11">
      <c r="A10" s="4"/>
      <c r="B10" s="64" t="s">
        <v>259</v>
      </c>
      <c r="C10" s="172"/>
      <c r="D10" s="67">
        <v>237291183801.75931</v>
      </c>
      <c r="E10" s="173"/>
      <c r="F10" s="4"/>
    </row>
    <row r="11" spans="1:11">
      <c r="A11" s="4"/>
      <c r="B11" s="69" t="s">
        <v>260</v>
      </c>
      <c r="C11" s="174"/>
      <c r="D11" s="100">
        <v>144086</v>
      </c>
      <c r="E11" s="173"/>
      <c r="F11" s="4"/>
      <c r="G11" s="166"/>
    </row>
    <row r="12" spans="1:11">
      <c r="A12" s="4"/>
      <c r="B12" s="69" t="s">
        <v>5</v>
      </c>
      <c r="C12" s="174"/>
      <c r="D12" s="67">
        <v>1646871.8945751796</v>
      </c>
      <c r="E12" s="165"/>
      <c r="F12" s="175"/>
      <c r="K12" s="176"/>
    </row>
    <row r="13" spans="1:11">
      <c r="A13" s="4"/>
      <c r="B13" s="69" t="s">
        <v>261</v>
      </c>
      <c r="C13" s="174"/>
      <c r="D13" s="101">
        <v>0.48347889936593064</v>
      </c>
      <c r="E13" s="165"/>
      <c r="F13" s="4"/>
      <c r="K13" s="176"/>
    </row>
    <row r="14" spans="1:11">
      <c r="A14" s="4"/>
      <c r="B14" s="69" t="s">
        <v>262</v>
      </c>
      <c r="C14" s="174"/>
      <c r="D14" s="101">
        <v>0.60242063845064642</v>
      </c>
      <c r="E14" s="165"/>
      <c r="F14" s="4"/>
    </row>
    <row r="15" spans="1:11">
      <c r="A15" s="4"/>
      <c r="B15" s="69" t="s">
        <v>263</v>
      </c>
      <c r="C15" s="174"/>
      <c r="D15" s="234">
        <v>42.087062199960172</v>
      </c>
      <c r="E15" s="165"/>
      <c r="F15" s="4"/>
    </row>
    <row r="16" spans="1:11">
      <c r="A16" s="4"/>
      <c r="B16" s="69" t="s">
        <v>264</v>
      </c>
      <c r="C16" s="174"/>
      <c r="D16" s="101">
        <v>2.4986364885337505E-2</v>
      </c>
      <c r="E16" s="165"/>
      <c r="F16" s="4"/>
    </row>
    <row r="17" spans="1:12">
      <c r="A17" s="4"/>
      <c r="B17" s="69" t="s">
        <v>265</v>
      </c>
      <c r="C17" s="174"/>
      <c r="D17" s="234">
        <v>265.36191008559933</v>
      </c>
      <c r="E17" s="165"/>
      <c r="F17" s="4"/>
      <c r="K17" s="177"/>
    </row>
    <row r="18" spans="1:12">
      <c r="A18" s="4"/>
      <c r="B18" s="69" t="s">
        <v>266</v>
      </c>
      <c r="C18" s="174"/>
      <c r="D18" s="102">
        <v>49.4</v>
      </c>
      <c r="E18" s="165"/>
      <c r="F18" s="4"/>
    </row>
    <row r="19" spans="1:12">
      <c r="A19" s="4"/>
      <c r="B19" s="69" t="s">
        <v>76</v>
      </c>
      <c r="C19" s="174"/>
      <c r="D19" s="101">
        <v>0</v>
      </c>
      <c r="E19" s="165"/>
      <c r="F19" s="55"/>
    </row>
    <row r="20" spans="1:12">
      <c r="A20" s="4"/>
      <c r="B20" s="69" t="s">
        <v>313</v>
      </c>
      <c r="C20" s="174"/>
      <c r="D20" s="67">
        <v>274918677272.33002</v>
      </c>
      <c r="E20" s="178"/>
      <c r="F20" s="105"/>
      <c r="L20" s="176"/>
    </row>
    <row r="21" spans="1:12">
      <c r="A21" s="4"/>
      <c r="B21" s="69" t="s">
        <v>314</v>
      </c>
      <c r="C21" s="174"/>
      <c r="D21" s="67">
        <v>260836090741.60001</v>
      </c>
      <c r="E21" s="178"/>
      <c r="F21" s="4"/>
    </row>
    <row r="22" spans="1:12">
      <c r="A22" s="4"/>
      <c r="B22" s="69" t="s">
        <v>315</v>
      </c>
      <c r="C22" s="174"/>
      <c r="D22" s="67">
        <v>31622241315.939499</v>
      </c>
      <c r="E22" s="246"/>
      <c r="F22" s="4"/>
    </row>
    <row r="23" spans="1:12">
      <c r="A23" s="4"/>
      <c r="B23" s="69" t="s">
        <v>228</v>
      </c>
      <c r="C23" s="174"/>
      <c r="D23" s="101">
        <f>D22/D20</f>
        <v>0.11502398320000287</v>
      </c>
      <c r="E23" s="178"/>
      <c r="F23" s="4"/>
      <c r="K23" s="179"/>
    </row>
    <row r="24" spans="1:12">
      <c r="A24" s="4"/>
      <c r="B24" s="69" t="s">
        <v>377</v>
      </c>
      <c r="C24" s="174"/>
      <c r="D24" s="101">
        <f>D20/D21</f>
        <v>1.0539901763237245</v>
      </c>
      <c r="E24" s="178"/>
      <c r="F24" s="4"/>
    </row>
    <row r="25" spans="1:12">
      <c r="A25" s="4"/>
      <c r="B25" s="180" t="s">
        <v>77</v>
      </c>
      <c r="C25" s="181"/>
      <c r="D25" s="129">
        <v>1.0389999999999999</v>
      </c>
      <c r="E25" s="178"/>
      <c r="F25" s="4"/>
    </row>
    <row r="27" spans="1:12">
      <c r="K27" s="177"/>
      <c r="L27" s="183"/>
    </row>
    <row r="28" spans="1:12">
      <c r="A28" s="4"/>
      <c r="B28" s="184" t="s">
        <v>6</v>
      </c>
      <c r="C28" s="145" t="s">
        <v>7</v>
      </c>
      <c r="D28" s="107" t="s">
        <v>8</v>
      </c>
      <c r="E28" s="106" t="s">
        <v>9</v>
      </c>
      <c r="F28" s="108" t="s">
        <v>10</v>
      </c>
      <c r="K28" s="177"/>
    </row>
    <row r="29" spans="1:12">
      <c r="A29" s="4"/>
      <c r="B29" s="147" t="s">
        <v>376</v>
      </c>
      <c r="C29" s="185"/>
      <c r="D29" s="186"/>
      <c r="E29" s="187"/>
      <c r="F29" s="135"/>
      <c r="K29" s="188"/>
    </row>
    <row r="30" spans="1:12">
      <c r="A30" s="4"/>
      <c r="B30" s="147" t="s">
        <v>156</v>
      </c>
      <c r="C30" s="70">
        <v>173</v>
      </c>
      <c r="D30" s="89">
        <v>1.2006718209957941E-3</v>
      </c>
      <c r="E30" s="67">
        <v>369434975.60000002</v>
      </c>
      <c r="F30" s="90">
        <v>1.5568845402559831E-3</v>
      </c>
      <c r="K30" s="177"/>
    </row>
    <row r="31" spans="1:12">
      <c r="A31" s="4"/>
      <c r="B31" s="147" t="s">
        <v>34</v>
      </c>
      <c r="C31" s="70">
        <v>10</v>
      </c>
      <c r="D31" s="89">
        <v>6.9402995433282905E-5</v>
      </c>
      <c r="E31" s="67">
        <v>22606810</v>
      </c>
      <c r="F31" s="90">
        <v>9.5270332583811702E-5</v>
      </c>
      <c r="K31" s="177"/>
    </row>
    <row r="32" spans="1:12">
      <c r="A32" s="4"/>
      <c r="B32" s="147" t="s">
        <v>35</v>
      </c>
      <c r="C32" s="70">
        <v>0</v>
      </c>
      <c r="D32" s="89">
        <v>0</v>
      </c>
      <c r="E32" s="67">
        <v>0</v>
      </c>
      <c r="F32" s="90">
        <v>0</v>
      </c>
      <c r="K32" s="177"/>
    </row>
    <row r="33" spans="1:11">
      <c r="A33" s="4"/>
      <c r="B33" s="147" t="s">
        <v>36</v>
      </c>
      <c r="C33" s="91">
        <v>0</v>
      </c>
      <c r="D33" s="92">
        <v>0</v>
      </c>
      <c r="E33" s="67">
        <v>0</v>
      </c>
      <c r="F33" s="90">
        <v>0</v>
      </c>
      <c r="K33" s="177"/>
    </row>
    <row r="34" spans="1:11">
      <c r="A34" s="4"/>
      <c r="B34" s="151" t="s">
        <v>11</v>
      </c>
      <c r="C34" s="78">
        <v>183</v>
      </c>
      <c r="D34" s="93">
        <v>1.2700748164290771E-3</v>
      </c>
      <c r="E34" s="94">
        <v>392041785.60000002</v>
      </c>
      <c r="F34" s="95">
        <v>1.6521548728397949E-3</v>
      </c>
      <c r="K34" s="177"/>
    </row>
    <row r="35" spans="1:11">
      <c r="A35" s="4"/>
      <c r="B35" s="4" t="s">
        <v>78</v>
      </c>
      <c r="C35" s="40"/>
      <c r="D35" s="41"/>
      <c r="E35" s="42"/>
      <c r="F35" s="43"/>
      <c r="K35" s="177"/>
    </row>
    <row r="36" spans="1:11">
      <c r="A36" s="4"/>
      <c r="B36" s="174"/>
      <c r="C36" s="189"/>
      <c r="D36" s="90"/>
      <c r="E36" s="190"/>
      <c r="F36" s="71"/>
      <c r="K36" s="177"/>
    </row>
    <row r="37" spans="1:11">
      <c r="A37" s="4"/>
      <c r="B37" s="144" t="s">
        <v>12</v>
      </c>
      <c r="C37" s="145" t="s">
        <v>7</v>
      </c>
      <c r="D37" s="107" t="s">
        <v>8</v>
      </c>
      <c r="E37" s="145" t="s">
        <v>9</v>
      </c>
      <c r="F37" s="146" t="s">
        <v>10</v>
      </c>
      <c r="K37" s="177"/>
    </row>
    <row r="38" spans="1:11">
      <c r="A38" s="4"/>
      <c r="B38" s="147" t="s">
        <v>37</v>
      </c>
      <c r="C38" s="148">
        <v>167</v>
      </c>
      <c r="D38" s="90">
        <v>1.1590300237358244E-3</v>
      </c>
      <c r="E38" s="67">
        <v>347416463.60000002</v>
      </c>
      <c r="F38" s="72">
        <v>1.4640934316811488E-3</v>
      </c>
      <c r="K38" s="188"/>
    </row>
    <row r="39" spans="1:11">
      <c r="A39" s="4"/>
      <c r="B39" s="147" t="s">
        <v>38</v>
      </c>
      <c r="C39" s="148">
        <v>10</v>
      </c>
      <c r="D39" s="90">
        <v>6.9402995433282905E-5</v>
      </c>
      <c r="E39" s="67">
        <v>22606810</v>
      </c>
      <c r="F39" s="72">
        <v>9.5270332583811702E-5</v>
      </c>
    </row>
    <row r="40" spans="1:11">
      <c r="A40" s="4"/>
      <c r="B40" s="147" t="s">
        <v>39</v>
      </c>
      <c r="C40" s="148">
        <v>0</v>
      </c>
      <c r="D40" s="90">
        <v>0</v>
      </c>
      <c r="E40" s="67">
        <v>0</v>
      </c>
      <c r="F40" s="72">
        <v>0</v>
      </c>
    </row>
    <row r="41" spans="1:11">
      <c r="A41" s="4"/>
      <c r="B41" s="149" t="s">
        <v>40</v>
      </c>
      <c r="C41" s="150">
        <v>0</v>
      </c>
      <c r="D41" s="92">
        <v>0</v>
      </c>
      <c r="E41" s="75">
        <v>0</v>
      </c>
      <c r="F41" s="76">
        <v>0</v>
      </c>
    </row>
    <row r="42" spans="1:11">
      <c r="A42" s="4"/>
      <c r="B42" s="147" t="s">
        <v>41</v>
      </c>
      <c r="C42" s="148">
        <v>6</v>
      </c>
      <c r="D42" s="90">
        <v>4.1641797259969743E-5</v>
      </c>
      <c r="E42" s="67">
        <v>22018512</v>
      </c>
      <c r="F42" s="72">
        <v>9.2791108574834263E-5</v>
      </c>
    </row>
    <row r="43" spans="1:11">
      <c r="A43" s="4"/>
      <c r="B43" s="147" t="s">
        <v>42</v>
      </c>
      <c r="C43" s="148">
        <v>0</v>
      </c>
      <c r="D43" s="90">
        <v>0</v>
      </c>
      <c r="E43" s="67">
        <v>0</v>
      </c>
      <c r="F43" s="72">
        <v>0</v>
      </c>
    </row>
    <row r="44" spans="1:11">
      <c r="A44" s="4"/>
      <c r="B44" s="147" t="s">
        <v>43</v>
      </c>
      <c r="C44" s="148">
        <v>0</v>
      </c>
      <c r="D44" s="90">
        <v>0</v>
      </c>
      <c r="E44" s="67">
        <v>0</v>
      </c>
      <c r="F44" s="72">
        <v>0</v>
      </c>
    </row>
    <row r="45" spans="1:11">
      <c r="A45" s="4"/>
      <c r="B45" s="149" t="s">
        <v>44</v>
      </c>
      <c r="C45" s="150">
        <v>0</v>
      </c>
      <c r="D45" s="92">
        <v>0</v>
      </c>
      <c r="E45" s="75">
        <v>0</v>
      </c>
      <c r="F45" s="92">
        <v>0</v>
      </c>
    </row>
    <row r="46" spans="1:11">
      <c r="A46" s="4"/>
      <c r="B46" s="151" t="s">
        <v>11</v>
      </c>
      <c r="C46" s="78">
        <v>183</v>
      </c>
      <c r="D46" s="93">
        <v>1.2700748164290771E-3</v>
      </c>
      <c r="E46" s="94">
        <v>392041785.60000002</v>
      </c>
      <c r="F46" s="95">
        <v>1.6521548728397949E-3</v>
      </c>
    </row>
    <row r="47" spans="1:11">
      <c r="A47" s="4"/>
      <c r="B47" s="4" t="s">
        <v>78</v>
      </c>
      <c r="C47" s="4"/>
      <c r="D47" s="165"/>
      <c r="E47" s="165"/>
      <c r="F47" s="4"/>
    </row>
    <row r="49" spans="1:6">
      <c r="A49" s="4"/>
      <c r="B49" s="184" t="s">
        <v>13</v>
      </c>
      <c r="C49" s="145" t="s">
        <v>7</v>
      </c>
      <c r="D49" s="107" t="s">
        <v>8</v>
      </c>
      <c r="E49" s="145" t="s">
        <v>9</v>
      </c>
      <c r="F49" s="108" t="s">
        <v>10</v>
      </c>
    </row>
    <row r="50" spans="1:6">
      <c r="A50" s="4"/>
      <c r="B50" s="64" t="s">
        <v>87</v>
      </c>
      <c r="C50" s="148">
        <v>44345</v>
      </c>
      <c r="D50" s="90">
        <v>0.30776758324889303</v>
      </c>
      <c r="E50" s="67">
        <v>36473051947.790039</v>
      </c>
      <c r="F50" s="90">
        <v>0.15370588727080847</v>
      </c>
    </row>
    <row r="51" spans="1:6">
      <c r="A51" s="4"/>
      <c r="B51" s="69" t="s">
        <v>88</v>
      </c>
      <c r="C51" s="148">
        <v>11718</v>
      </c>
      <c r="D51" s="90">
        <v>8.1326430048720907E-2</v>
      </c>
      <c r="E51" s="67">
        <v>16689882562.750017</v>
      </c>
      <c r="F51" s="90">
        <v>7.0335030131980059E-2</v>
      </c>
    </row>
    <row r="52" spans="1:6">
      <c r="A52" s="4"/>
      <c r="B52" s="69" t="s">
        <v>89</v>
      </c>
      <c r="C52" s="148">
        <v>12545</v>
      </c>
      <c r="D52" s="90">
        <v>8.7066057771053404E-2</v>
      </c>
      <c r="E52" s="67">
        <v>20222295621.050011</v>
      </c>
      <c r="F52" s="90">
        <v>8.5221436789427021E-2</v>
      </c>
    </row>
    <row r="53" spans="1:6">
      <c r="A53" s="4"/>
      <c r="B53" s="69" t="s">
        <v>90</v>
      </c>
      <c r="C53" s="148">
        <v>12955</v>
      </c>
      <c r="D53" s="90">
        <v>8.9911580583817999E-2</v>
      </c>
      <c r="E53" s="67">
        <v>23130898840.57</v>
      </c>
      <c r="F53" s="90">
        <v>9.7478964325510786E-2</v>
      </c>
    </row>
    <row r="54" spans="1:6">
      <c r="A54" s="4"/>
      <c r="B54" s="69" t="s">
        <v>91</v>
      </c>
      <c r="C54" s="148">
        <v>12870</v>
      </c>
      <c r="D54" s="90">
        <v>8.9321655122635096E-2</v>
      </c>
      <c r="E54" s="67">
        <v>25299731546.949993</v>
      </c>
      <c r="F54" s="90">
        <v>0.10661892760451697</v>
      </c>
    </row>
    <row r="55" spans="1:6">
      <c r="A55" s="4"/>
      <c r="B55" s="69" t="s">
        <v>92</v>
      </c>
      <c r="C55" s="148">
        <v>11775</v>
      </c>
      <c r="D55" s="90">
        <v>8.172202712269061E-2</v>
      </c>
      <c r="E55" s="67">
        <v>25086756805.670025</v>
      </c>
      <c r="F55" s="90">
        <v>0.10572140272446119</v>
      </c>
    </row>
    <row r="56" spans="1:6">
      <c r="A56" s="4"/>
      <c r="B56" s="69" t="s">
        <v>93</v>
      </c>
      <c r="C56" s="148">
        <v>11208</v>
      </c>
      <c r="D56" s="90">
        <v>7.7786877281623479E-2</v>
      </c>
      <c r="E56" s="67">
        <v>25577702763.040054</v>
      </c>
      <c r="F56" s="90">
        <v>0.10779036268118752</v>
      </c>
    </row>
    <row r="57" spans="1:6">
      <c r="A57" s="4"/>
      <c r="B57" s="69" t="s">
        <v>94</v>
      </c>
      <c r="C57" s="148">
        <v>9575</v>
      </c>
      <c r="D57" s="90">
        <v>6.6453368127368379E-2</v>
      </c>
      <c r="E57" s="67">
        <v>22568809442.669983</v>
      </c>
      <c r="F57" s="90">
        <v>9.5110189435122949E-2</v>
      </c>
    </row>
    <row r="58" spans="1:6">
      <c r="A58" s="4"/>
      <c r="B58" s="69" t="s">
        <v>95</v>
      </c>
      <c r="C58" s="148">
        <v>8060</v>
      </c>
      <c r="D58" s="90">
        <v>5.5938814319226017E-2</v>
      </c>
      <c r="E58" s="67">
        <v>19880877947.970005</v>
      </c>
      <c r="F58" s="90">
        <v>8.37826236501861E-2</v>
      </c>
    </row>
    <row r="59" spans="1:6">
      <c r="A59" s="4"/>
      <c r="B59" s="69" t="s">
        <v>96</v>
      </c>
      <c r="C59" s="148">
        <v>7161</v>
      </c>
      <c r="D59" s="90">
        <v>4.9699485029773886E-2</v>
      </c>
      <c r="E59" s="67">
        <v>17880733359.360001</v>
      </c>
      <c r="F59" s="90">
        <v>7.5353551163949178E-2</v>
      </c>
    </row>
    <row r="60" spans="1:6">
      <c r="A60" s="4"/>
      <c r="B60" s="69" t="s">
        <v>97</v>
      </c>
      <c r="C60" s="148">
        <v>945</v>
      </c>
      <c r="D60" s="90">
        <v>6.5585830684452345E-3</v>
      </c>
      <c r="E60" s="67">
        <v>2290018069.2100005</v>
      </c>
      <c r="F60" s="90">
        <v>9.6506664618570374E-3</v>
      </c>
    </row>
    <row r="61" spans="1:6">
      <c r="A61" s="4"/>
      <c r="B61" s="69" t="s">
        <v>98</v>
      </c>
      <c r="C61" s="148">
        <v>449</v>
      </c>
      <c r="D61" s="90">
        <v>3.1161944949544022E-3</v>
      </c>
      <c r="E61" s="67">
        <v>1053632303.1</v>
      </c>
      <c r="F61" s="90">
        <v>4.4402505235096919E-3</v>
      </c>
    </row>
    <row r="62" spans="1:6">
      <c r="A62" s="4"/>
      <c r="B62" s="69" t="s">
        <v>99</v>
      </c>
      <c r="C62" s="148">
        <v>220</v>
      </c>
      <c r="D62" s="90">
        <v>1.5268658995322237E-3</v>
      </c>
      <c r="E62" s="67">
        <v>524954752.81000006</v>
      </c>
      <c r="F62" s="90">
        <v>2.2122808964051624E-3</v>
      </c>
    </row>
    <row r="63" spans="1:6">
      <c r="A63" s="4"/>
      <c r="B63" s="69" t="s">
        <v>79</v>
      </c>
      <c r="C63" s="91">
        <v>260</v>
      </c>
      <c r="D63" s="92">
        <v>1.8044778812653555E-3</v>
      </c>
      <c r="E63" s="75">
        <v>611837838.82000005</v>
      </c>
      <c r="F63" s="76">
        <v>2.5784263410778335E-3</v>
      </c>
    </row>
    <row r="64" spans="1:6">
      <c r="A64" s="4"/>
      <c r="B64" s="77" t="s">
        <v>11</v>
      </c>
      <c r="C64" s="191">
        <v>144086</v>
      </c>
      <c r="D64" s="79">
        <v>1</v>
      </c>
      <c r="E64" s="80">
        <v>237291183801.76013</v>
      </c>
      <c r="F64" s="81">
        <v>0.99999999999999989</v>
      </c>
    </row>
    <row r="65" spans="1:6">
      <c r="A65" s="4"/>
      <c r="B65" s="4"/>
      <c r="C65" s="4"/>
      <c r="D65" s="165"/>
      <c r="E65" s="165"/>
      <c r="F65" s="4"/>
    </row>
    <row r="66" spans="1:6">
      <c r="A66" s="4"/>
      <c r="B66" s="4"/>
      <c r="C66" s="161"/>
      <c r="D66" s="4"/>
      <c r="E66" s="178"/>
      <c r="F66" s="165"/>
    </row>
    <row r="67" spans="1:6">
      <c r="A67" s="4"/>
      <c r="B67" s="184" t="s">
        <v>14</v>
      </c>
      <c r="C67" s="145" t="s">
        <v>7</v>
      </c>
      <c r="D67" s="107" t="s">
        <v>8</v>
      </c>
      <c r="E67" s="145" t="s">
        <v>9</v>
      </c>
      <c r="F67" s="107" t="s">
        <v>10</v>
      </c>
    </row>
    <row r="68" spans="1:6">
      <c r="A68" s="4"/>
      <c r="B68" s="64" t="s">
        <v>87</v>
      </c>
      <c r="C68" s="148">
        <v>18632</v>
      </c>
      <c r="D68" s="90">
        <v>0.12931166109129269</v>
      </c>
      <c r="E68" s="67">
        <v>11990104461.10001</v>
      </c>
      <c r="F68" s="90">
        <v>5.0529076845589369E-2</v>
      </c>
    </row>
    <row r="69" spans="1:6">
      <c r="A69" s="4"/>
      <c r="B69" s="69" t="s">
        <v>88</v>
      </c>
      <c r="C69" s="148">
        <v>6377</v>
      </c>
      <c r="D69" s="90">
        <v>4.4258290187804507E-2</v>
      </c>
      <c r="E69" s="67">
        <v>6671202462.7199926</v>
      </c>
      <c r="F69" s="90">
        <v>2.8113992082796073E-2</v>
      </c>
    </row>
    <row r="70" spans="1:6">
      <c r="A70" s="4"/>
      <c r="B70" s="69" t="s">
        <v>89</v>
      </c>
      <c r="C70" s="148">
        <v>7212</v>
      </c>
      <c r="D70" s="90">
        <v>5.0053440306483628E-2</v>
      </c>
      <c r="E70" s="67">
        <v>8657282000.0400066</v>
      </c>
      <c r="F70" s="90">
        <v>3.6483791185738058E-2</v>
      </c>
    </row>
    <row r="71" spans="1:6">
      <c r="A71" s="4"/>
      <c r="B71" s="69" t="s">
        <v>90</v>
      </c>
      <c r="C71" s="148">
        <v>7919</v>
      </c>
      <c r="D71" s="90">
        <v>5.4960232083616729E-2</v>
      </c>
      <c r="E71" s="67">
        <v>10916487312.490021</v>
      </c>
      <c r="F71" s="90">
        <v>4.600460555504652E-2</v>
      </c>
    </row>
    <row r="72" spans="1:6">
      <c r="A72" s="4"/>
      <c r="B72" s="69" t="s">
        <v>91</v>
      </c>
      <c r="C72" s="148">
        <v>9372</v>
      </c>
      <c r="D72" s="90">
        <v>6.504448732007273E-2</v>
      </c>
      <c r="E72" s="67">
        <v>14594662220.250032</v>
      </c>
      <c r="F72" s="90">
        <v>6.1505286401381143E-2</v>
      </c>
    </row>
    <row r="73" spans="1:6">
      <c r="A73" s="4"/>
      <c r="B73" s="69" t="s">
        <v>92</v>
      </c>
      <c r="C73" s="148">
        <v>10099</v>
      </c>
      <c r="D73" s="90">
        <v>7.0090085088072407E-2</v>
      </c>
      <c r="E73" s="67">
        <v>17090744091.850008</v>
      </c>
      <c r="F73" s="90">
        <v>7.2024353446388911E-2</v>
      </c>
    </row>
    <row r="74" spans="1:6">
      <c r="A74" s="4"/>
      <c r="B74" s="69" t="s">
        <v>93</v>
      </c>
      <c r="C74" s="148">
        <v>21280</v>
      </c>
      <c r="D74" s="90">
        <v>0.147689574282026</v>
      </c>
      <c r="E74" s="67">
        <v>37838484075.129967</v>
      </c>
      <c r="F74" s="90">
        <v>0.15946013445969959</v>
      </c>
    </row>
    <row r="75" spans="1:6">
      <c r="A75" s="4"/>
      <c r="B75" s="69" t="s">
        <v>94</v>
      </c>
      <c r="C75" s="148">
        <v>9881</v>
      </c>
      <c r="D75" s="90">
        <v>6.8577099787626827E-2</v>
      </c>
      <c r="E75" s="67">
        <v>19124809475.639992</v>
      </c>
      <c r="F75" s="90">
        <v>8.0596376018830115E-2</v>
      </c>
    </row>
    <row r="76" spans="1:6">
      <c r="A76" s="4"/>
      <c r="B76" s="69" t="s">
        <v>95</v>
      </c>
      <c r="C76" s="148">
        <v>15165</v>
      </c>
      <c r="D76" s="90">
        <v>0.10524964257457352</v>
      </c>
      <c r="E76" s="67">
        <v>29292847431.170025</v>
      </c>
      <c r="F76" s="90">
        <v>0.12344684265911078</v>
      </c>
    </row>
    <row r="77" spans="1:6">
      <c r="A77" s="4"/>
      <c r="B77" s="69" t="s">
        <v>96</v>
      </c>
      <c r="C77" s="148">
        <v>38149</v>
      </c>
      <c r="D77" s="90">
        <v>0.26476548727843091</v>
      </c>
      <c r="E77" s="67">
        <v>81114560271.370117</v>
      </c>
      <c r="F77" s="90">
        <v>0.34183554134541949</v>
      </c>
    </row>
    <row r="78" spans="1:6">
      <c r="A78" s="4"/>
      <c r="B78" s="69" t="s">
        <v>97</v>
      </c>
      <c r="C78" s="148">
        <v>0</v>
      </c>
      <c r="D78" s="90">
        <v>0</v>
      </c>
      <c r="E78" s="67">
        <v>0</v>
      </c>
      <c r="F78" s="90">
        <v>0</v>
      </c>
    </row>
    <row r="79" spans="1:6">
      <c r="A79" s="4"/>
      <c r="B79" s="69" t="s">
        <v>98</v>
      </c>
      <c r="C79" s="148">
        <v>0</v>
      </c>
      <c r="D79" s="90">
        <v>0</v>
      </c>
      <c r="E79" s="67">
        <v>0</v>
      </c>
      <c r="F79" s="90">
        <v>0</v>
      </c>
    </row>
    <row r="80" spans="1:6">
      <c r="A80" s="4"/>
      <c r="B80" s="69" t="s">
        <v>99</v>
      </c>
      <c r="C80" s="148">
        <v>0</v>
      </c>
      <c r="D80" s="90">
        <v>0</v>
      </c>
      <c r="E80" s="67">
        <v>0</v>
      </c>
      <c r="F80" s="90">
        <v>0</v>
      </c>
    </row>
    <row r="81" spans="1:6">
      <c r="A81" s="4"/>
      <c r="B81" s="69" t="s">
        <v>79</v>
      </c>
      <c r="C81" s="91">
        <v>0</v>
      </c>
      <c r="D81" s="92">
        <v>0</v>
      </c>
      <c r="E81" s="75">
        <v>0</v>
      </c>
      <c r="F81" s="92">
        <v>0</v>
      </c>
    </row>
    <row r="82" spans="1:6">
      <c r="A82" s="4"/>
      <c r="B82" s="77" t="s">
        <v>11</v>
      </c>
      <c r="C82" s="78">
        <v>144086</v>
      </c>
      <c r="D82" s="79">
        <v>1</v>
      </c>
      <c r="E82" s="80">
        <v>237291183801.76016</v>
      </c>
      <c r="F82" s="81">
        <v>1</v>
      </c>
    </row>
    <row r="83" spans="1:6">
      <c r="A83" s="4"/>
    </row>
    <row r="84" spans="1:6">
      <c r="A84" s="4"/>
    </row>
    <row r="85" spans="1:6">
      <c r="A85" s="4"/>
      <c r="B85" s="184" t="s">
        <v>15</v>
      </c>
      <c r="C85" s="145" t="s">
        <v>7</v>
      </c>
      <c r="D85" s="107" t="s">
        <v>8</v>
      </c>
      <c r="E85" s="145" t="s">
        <v>9</v>
      </c>
      <c r="F85" s="108" t="s">
        <v>10</v>
      </c>
    </row>
    <row r="86" spans="1:6">
      <c r="A86" s="4"/>
      <c r="B86" s="192" t="s">
        <v>278</v>
      </c>
      <c r="C86" s="193">
        <v>437</v>
      </c>
      <c r="D86" s="89">
        <v>3.0329109004344629E-3</v>
      </c>
      <c r="E86" s="67">
        <v>693176238.75000012</v>
      </c>
      <c r="F86" s="135">
        <v>2.9212051945811E-3</v>
      </c>
    </row>
    <row r="87" spans="1:6">
      <c r="A87" s="4"/>
      <c r="B87" s="147" t="s">
        <v>279</v>
      </c>
      <c r="C87" s="70">
        <v>19250</v>
      </c>
      <c r="D87" s="89">
        <v>0.13360076620906958</v>
      </c>
      <c r="E87" s="67">
        <v>23582751235.690014</v>
      </c>
      <c r="F87" s="90">
        <v>9.9383174957699771E-2</v>
      </c>
    </row>
    <row r="88" spans="1:6">
      <c r="A88" s="4"/>
      <c r="B88" s="147" t="s">
        <v>100</v>
      </c>
      <c r="C88" s="70">
        <v>10657</v>
      </c>
      <c r="D88" s="89">
        <v>7.3962772233249582E-2</v>
      </c>
      <c r="E88" s="67">
        <v>15838859598.190027</v>
      </c>
      <c r="F88" s="90">
        <v>6.6748622280978928E-2</v>
      </c>
    </row>
    <row r="89" spans="1:6">
      <c r="A89" s="4"/>
      <c r="B89" s="147" t="s">
        <v>101</v>
      </c>
      <c r="C89" s="70">
        <v>12198</v>
      </c>
      <c r="D89" s="89">
        <v>8.4657773829518487E-2</v>
      </c>
      <c r="E89" s="67">
        <v>17135149967.560015</v>
      </c>
      <c r="F89" s="90">
        <v>7.2211490090062572E-2</v>
      </c>
    </row>
    <row r="90" spans="1:6">
      <c r="A90" s="4"/>
      <c r="B90" s="147" t="s">
        <v>102</v>
      </c>
      <c r="C90" s="70">
        <v>13833</v>
      </c>
      <c r="D90" s="89">
        <v>9.6005163582860237E-2</v>
      </c>
      <c r="E90" s="67">
        <v>32122427353.780025</v>
      </c>
      <c r="F90" s="90">
        <v>0.13537134772194501</v>
      </c>
    </row>
    <row r="91" spans="1:6">
      <c r="A91" s="4"/>
      <c r="B91" s="147" t="s">
        <v>103</v>
      </c>
      <c r="C91" s="70">
        <v>700</v>
      </c>
      <c r="D91" s="89">
        <v>4.8582096803298034E-3</v>
      </c>
      <c r="E91" s="67">
        <v>1471188684.5700002</v>
      </c>
      <c r="F91" s="90">
        <v>6.1999298119692209E-3</v>
      </c>
    </row>
    <row r="92" spans="1:6">
      <c r="A92" s="4"/>
      <c r="B92" s="147" t="s">
        <v>104</v>
      </c>
      <c r="C92" s="70">
        <v>43</v>
      </c>
      <c r="D92" s="89">
        <v>2.9843288036311645E-4</v>
      </c>
      <c r="E92" s="67">
        <v>63075760.190000005</v>
      </c>
      <c r="F92" s="90">
        <v>2.6581586041011672E-4</v>
      </c>
    </row>
    <row r="93" spans="1:6">
      <c r="A93" s="4"/>
      <c r="B93" s="147" t="s">
        <v>280</v>
      </c>
      <c r="C93" s="70">
        <v>14939</v>
      </c>
      <c r="D93" s="89">
        <v>0.10368113487778133</v>
      </c>
      <c r="E93" s="67">
        <v>21494244918.020008</v>
      </c>
      <c r="F93" s="90">
        <v>9.0581725682556014E-2</v>
      </c>
    </row>
    <row r="94" spans="1:6">
      <c r="A94" s="4"/>
      <c r="B94" s="147" t="s">
        <v>217</v>
      </c>
      <c r="C94" s="70">
        <v>24925</v>
      </c>
      <c r="D94" s="89">
        <v>0.17298696611745762</v>
      </c>
      <c r="E94" s="67">
        <v>39865044229.429901</v>
      </c>
      <c r="F94" s="90">
        <v>0.16800052825702244</v>
      </c>
    </row>
    <row r="95" spans="1:6">
      <c r="A95" s="4"/>
      <c r="B95" s="147" t="s">
        <v>281</v>
      </c>
      <c r="C95" s="70">
        <v>13849</v>
      </c>
      <c r="D95" s="89">
        <v>9.6116208375553486E-2</v>
      </c>
      <c r="E95" s="67">
        <v>19782519578.360001</v>
      </c>
      <c r="F95" s="90">
        <v>8.336811870299779E-2</v>
      </c>
    </row>
    <row r="96" spans="1:6">
      <c r="A96" s="4"/>
      <c r="B96" s="147" t="s">
        <v>282</v>
      </c>
      <c r="C96" s="70">
        <v>1599</v>
      </c>
      <c r="D96" s="89">
        <v>1.1097538969781936E-2</v>
      </c>
      <c r="E96" s="67">
        <v>3161678686.4099984</v>
      </c>
      <c r="F96" s="90">
        <v>1.332404616031313E-2</v>
      </c>
    </row>
    <row r="97" spans="1:6">
      <c r="A97" s="4"/>
      <c r="B97" s="147" t="s">
        <v>283</v>
      </c>
      <c r="C97" s="70">
        <v>31656</v>
      </c>
      <c r="D97" s="89">
        <v>0.21970212234360034</v>
      </c>
      <c r="E97" s="67">
        <v>62081067550.810081</v>
      </c>
      <c r="F97" s="90">
        <v>0.26162399527946389</v>
      </c>
    </row>
    <row r="98" spans="1:6">
      <c r="A98" s="4"/>
      <c r="B98" s="77" t="s">
        <v>11</v>
      </c>
      <c r="C98" s="109">
        <v>144086</v>
      </c>
      <c r="D98" s="110">
        <v>0.99999999999999989</v>
      </c>
      <c r="E98" s="94">
        <v>237291183801.76007</v>
      </c>
      <c r="F98" s="111">
        <v>1</v>
      </c>
    </row>
    <row r="99" spans="1:6">
      <c r="A99" s="4"/>
      <c r="B99" s="194"/>
      <c r="C99" s="4"/>
      <c r="D99" s="195"/>
      <c r="E99" s="196"/>
      <c r="F99" s="4"/>
    </row>
    <row r="100" spans="1:6">
      <c r="A100" s="4"/>
      <c r="B100" s="197"/>
      <c r="C100" s="161"/>
      <c r="D100" s="198"/>
      <c r="E100" s="199"/>
      <c r="F100" s="4"/>
    </row>
    <row r="101" spans="1:6">
      <c r="A101" s="4"/>
      <c r="B101" s="184" t="s">
        <v>16</v>
      </c>
      <c r="C101" s="145" t="s">
        <v>7</v>
      </c>
      <c r="D101" s="107" t="s">
        <v>8</v>
      </c>
      <c r="E101" s="145" t="s">
        <v>9</v>
      </c>
      <c r="F101" s="200" t="s">
        <v>10</v>
      </c>
    </row>
    <row r="102" spans="1:6">
      <c r="A102" s="4"/>
      <c r="B102" s="69" t="s">
        <v>17</v>
      </c>
      <c r="C102" s="185">
        <v>144086</v>
      </c>
      <c r="D102" s="135">
        <v>1</v>
      </c>
      <c r="E102" s="201">
        <v>237291183801.76007</v>
      </c>
      <c r="F102" s="68">
        <v>1</v>
      </c>
    </row>
    <row r="103" spans="1:6">
      <c r="A103" s="4"/>
      <c r="B103" s="69" t="s">
        <v>18</v>
      </c>
      <c r="C103" s="150"/>
      <c r="D103" s="92"/>
      <c r="E103" s="75"/>
      <c r="F103" s="76"/>
    </row>
    <row r="104" spans="1:6">
      <c r="A104" s="4"/>
      <c r="B104" s="77" t="s">
        <v>19</v>
      </c>
      <c r="C104" s="78">
        <v>144086</v>
      </c>
      <c r="D104" s="79">
        <v>1</v>
      </c>
      <c r="E104" s="80">
        <v>237291183801.76007</v>
      </c>
      <c r="F104" s="81">
        <v>1</v>
      </c>
    </row>
    <row r="105" spans="1:6">
      <c r="A105" s="4"/>
      <c r="B105" s="202"/>
      <c r="C105" s="203"/>
      <c r="D105" s="204"/>
      <c r="E105" s="205"/>
      <c r="F105" s="4"/>
    </row>
    <row r="106" spans="1:6">
      <c r="A106" s="4"/>
      <c r="B106" s="4"/>
      <c r="C106" s="4"/>
      <c r="D106" s="4"/>
      <c r="E106" s="165"/>
      <c r="F106" s="4"/>
    </row>
    <row r="107" spans="1:6">
      <c r="A107" s="4"/>
      <c r="B107" s="206" t="s">
        <v>20</v>
      </c>
      <c r="C107" s="145" t="s">
        <v>7</v>
      </c>
      <c r="D107" s="107" t="s">
        <v>8</v>
      </c>
      <c r="E107" s="145" t="s">
        <v>9</v>
      </c>
      <c r="F107" s="108" t="s">
        <v>10</v>
      </c>
    </row>
    <row r="108" spans="1:6">
      <c r="A108" s="4"/>
      <c r="B108" s="64" t="s">
        <v>111</v>
      </c>
      <c r="C108" s="193">
        <v>37687</v>
      </c>
      <c r="D108" s="71">
        <v>0.26155906888941327</v>
      </c>
      <c r="E108" s="187">
        <v>57264901387.43998</v>
      </c>
      <c r="F108" s="135">
        <v>0.24132755574804965</v>
      </c>
    </row>
    <row r="109" spans="1:6">
      <c r="A109" s="4"/>
      <c r="B109" s="69" t="s">
        <v>112</v>
      </c>
      <c r="C109" s="70">
        <v>77484</v>
      </c>
      <c r="D109" s="71">
        <v>0.53776216981524927</v>
      </c>
      <c r="E109" s="207">
        <v>129445642424.99022</v>
      </c>
      <c r="F109" s="90">
        <v>0.54551391396459459</v>
      </c>
    </row>
    <row r="110" spans="1:6">
      <c r="A110" s="4"/>
      <c r="B110" s="69" t="s">
        <v>113</v>
      </c>
      <c r="C110" s="70">
        <v>2611</v>
      </c>
      <c r="D110" s="71">
        <v>1.8121122107630165E-2</v>
      </c>
      <c r="E110" s="207">
        <v>3059167966.8399982</v>
      </c>
      <c r="F110" s="90">
        <v>1.2892042248799746E-2</v>
      </c>
    </row>
    <row r="111" spans="1:6">
      <c r="A111" s="4"/>
      <c r="B111" s="69" t="s">
        <v>114</v>
      </c>
      <c r="C111" s="70">
        <v>6235</v>
      </c>
      <c r="D111" s="71">
        <v>4.3272767652651888E-2</v>
      </c>
      <c r="E111" s="207">
        <v>10660057628.869993</v>
      </c>
      <c r="F111" s="90">
        <v>4.492395148475347E-2</v>
      </c>
    </row>
    <row r="112" spans="1:6">
      <c r="A112" s="4"/>
      <c r="B112" s="69" t="s">
        <v>115</v>
      </c>
      <c r="C112" s="70">
        <v>20069</v>
      </c>
      <c r="D112" s="71">
        <v>0.13928487153505545</v>
      </c>
      <c r="E112" s="208">
        <v>36861414393.619995</v>
      </c>
      <c r="F112" s="90">
        <v>0.15534253655380248</v>
      </c>
    </row>
    <row r="113" spans="1:6">
      <c r="A113" s="4"/>
      <c r="B113" s="77" t="s">
        <v>11</v>
      </c>
      <c r="C113" s="209">
        <v>144086</v>
      </c>
      <c r="D113" s="110">
        <v>1</v>
      </c>
      <c r="E113" s="94">
        <v>237291183801.76019</v>
      </c>
      <c r="F113" s="110">
        <v>0.99999999999999989</v>
      </c>
    </row>
    <row r="114" spans="1:6">
      <c r="A114" s="4"/>
      <c r="B114" s="4"/>
      <c r="C114" s="4"/>
      <c r="D114" s="4"/>
      <c r="E114" s="165"/>
      <c r="F114" s="4"/>
    </row>
    <row r="115" spans="1:6">
      <c r="A115" s="4"/>
      <c r="B115" s="4"/>
      <c r="C115" s="4"/>
      <c r="D115" s="4"/>
      <c r="E115" s="165"/>
      <c r="F115" s="4"/>
    </row>
    <row r="116" spans="1:6">
      <c r="A116" s="4"/>
      <c r="B116" s="206" t="s">
        <v>21</v>
      </c>
      <c r="C116" s="145" t="s">
        <v>7</v>
      </c>
      <c r="D116" s="107" t="s">
        <v>8</v>
      </c>
      <c r="E116" s="145" t="s">
        <v>9</v>
      </c>
      <c r="F116" s="200" t="s">
        <v>10</v>
      </c>
    </row>
    <row r="117" spans="1:6">
      <c r="A117" s="4"/>
      <c r="B117" s="64" t="s">
        <v>22</v>
      </c>
      <c r="C117" s="70">
        <v>113561</v>
      </c>
      <c r="D117" s="135">
        <v>0.78814735643990397</v>
      </c>
      <c r="E117" s="67">
        <v>198483795910.80984</v>
      </c>
      <c r="F117" s="68">
        <v>0.83645668048345678</v>
      </c>
    </row>
    <row r="118" spans="1:6">
      <c r="A118" s="4"/>
      <c r="B118" s="69" t="s">
        <v>80</v>
      </c>
      <c r="C118" s="70">
        <v>30525</v>
      </c>
      <c r="D118" s="90">
        <v>0.21185264356009606</v>
      </c>
      <c r="E118" s="67">
        <v>38807387890.949974</v>
      </c>
      <c r="F118" s="72">
        <v>0.16354331951654313</v>
      </c>
    </row>
    <row r="119" spans="1:6">
      <c r="A119" s="4"/>
      <c r="B119" s="69" t="s">
        <v>157</v>
      </c>
      <c r="C119" s="210"/>
      <c r="D119" s="92"/>
      <c r="E119" s="75"/>
      <c r="F119" s="76"/>
    </row>
    <row r="120" spans="1:6">
      <c r="A120" s="4"/>
      <c r="B120" s="77" t="s">
        <v>11</v>
      </c>
      <c r="C120" s="78">
        <v>144086</v>
      </c>
      <c r="D120" s="79">
        <v>1</v>
      </c>
      <c r="E120" s="80">
        <v>237291183801.75983</v>
      </c>
      <c r="F120" s="81">
        <v>0.99999999999999989</v>
      </c>
    </row>
    <row r="121" spans="1:6">
      <c r="A121" s="4"/>
      <c r="B121" s="211"/>
      <c r="C121" s="211"/>
      <c r="D121" s="211"/>
      <c r="E121" s="212"/>
      <c r="F121" s="4"/>
    </row>
    <row r="122" spans="1:6">
      <c r="B122" s="4"/>
      <c r="C122" s="4"/>
      <c r="D122" s="4"/>
      <c r="E122" s="165"/>
      <c r="F122" s="4"/>
    </row>
    <row r="123" spans="1:6">
      <c r="A123" s="4"/>
      <c r="B123" s="184" t="s">
        <v>23</v>
      </c>
      <c r="C123" s="145" t="s">
        <v>7</v>
      </c>
      <c r="D123" s="213" t="s">
        <v>8</v>
      </c>
      <c r="E123" s="214" t="s">
        <v>9</v>
      </c>
      <c r="F123" s="108" t="s">
        <v>10</v>
      </c>
    </row>
    <row r="124" spans="1:6">
      <c r="A124" s="4"/>
      <c r="B124" s="69" t="s">
        <v>116</v>
      </c>
      <c r="C124" s="215">
        <v>19512</v>
      </c>
      <c r="D124" s="186">
        <v>0.1354191246894216</v>
      </c>
      <c r="E124" s="67">
        <v>44612490144.600021</v>
      </c>
      <c r="F124" s="68">
        <v>0.18800736474841231</v>
      </c>
    </row>
    <row r="125" spans="1:6">
      <c r="A125" s="4"/>
      <c r="B125" s="69" t="s">
        <v>117</v>
      </c>
      <c r="C125" s="70">
        <v>9883</v>
      </c>
      <c r="D125" s="89">
        <v>6.859098038671349E-2</v>
      </c>
      <c r="E125" s="67">
        <v>22336216104.700001</v>
      </c>
      <c r="F125" s="72">
        <v>9.4129987245376717E-2</v>
      </c>
    </row>
    <row r="126" spans="1:6">
      <c r="A126" s="4"/>
      <c r="B126" s="69" t="s">
        <v>118</v>
      </c>
      <c r="C126" s="70">
        <v>11309</v>
      </c>
      <c r="D126" s="89">
        <v>7.848784753549963E-2</v>
      </c>
      <c r="E126" s="67">
        <v>23344504265.950012</v>
      </c>
      <c r="F126" s="72">
        <v>9.8379147054416929E-2</v>
      </c>
    </row>
    <row r="127" spans="1:6">
      <c r="A127" s="4"/>
      <c r="B127" s="69" t="s">
        <v>119</v>
      </c>
      <c r="C127" s="70">
        <v>11590</v>
      </c>
      <c r="D127" s="89">
        <v>8.0438071707174888E-2</v>
      </c>
      <c r="E127" s="67">
        <v>22356012093.260002</v>
      </c>
      <c r="F127" s="72">
        <v>9.4213412125487478E-2</v>
      </c>
    </row>
    <row r="128" spans="1:6">
      <c r="A128" s="4"/>
      <c r="B128" s="69" t="s">
        <v>120</v>
      </c>
      <c r="C128" s="70">
        <v>10847</v>
      </c>
      <c r="D128" s="89">
        <v>7.5281429146481962E-2</v>
      </c>
      <c r="E128" s="67">
        <v>19728496944.170021</v>
      </c>
      <c r="F128" s="72">
        <v>8.3140454812058229E-2</v>
      </c>
    </row>
    <row r="129" spans="1:6">
      <c r="A129" s="4"/>
      <c r="B129" s="69" t="s">
        <v>121</v>
      </c>
      <c r="C129" s="70">
        <v>8718</v>
      </c>
      <c r="D129" s="89">
        <v>6.0505531418736033E-2</v>
      </c>
      <c r="E129" s="67">
        <v>15020945107.239996</v>
      </c>
      <c r="F129" s="72">
        <v>6.3301741204970091E-2</v>
      </c>
    </row>
    <row r="130" spans="1:6">
      <c r="A130" s="4"/>
      <c r="B130" s="69" t="s">
        <v>122</v>
      </c>
      <c r="C130" s="70">
        <v>8087</v>
      </c>
      <c r="D130" s="89">
        <v>5.6126202406895885E-2</v>
      </c>
      <c r="E130" s="67">
        <v>13296095951.400005</v>
      </c>
      <c r="F130" s="72">
        <v>5.6032827424840018E-2</v>
      </c>
    </row>
    <row r="131" spans="1:6">
      <c r="A131" s="4"/>
      <c r="B131" s="69" t="s">
        <v>123</v>
      </c>
      <c r="C131" s="70">
        <v>7127</v>
      </c>
      <c r="D131" s="89">
        <v>4.9463514845300725E-2</v>
      </c>
      <c r="E131" s="67">
        <v>11319051319.450001</v>
      </c>
      <c r="F131" s="72">
        <v>4.7701103505414143E-2</v>
      </c>
    </row>
    <row r="132" spans="1:6">
      <c r="A132" s="4"/>
      <c r="B132" s="69" t="s">
        <v>124</v>
      </c>
      <c r="C132" s="216">
        <v>57013</v>
      </c>
      <c r="D132" s="210">
        <v>0.39568729786377582</v>
      </c>
      <c r="E132" s="75">
        <v>65277371870.98983</v>
      </c>
      <c r="F132" s="76">
        <v>0.27509396187902407</v>
      </c>
    </row>
    <row r="133" spans="1:6">
      <c r="A133" s="4"/>
      <c r="B133" s="77" t="s">
        <v>11</v>
      </c>
      <c r="C133" s="78">
        <v>144086</v>
      </c>
      <c r="D133" s="79">
        <v>1</v>
      </c>
      <c r="E133" s="80">
        <v>237291183801.75989</v>
      </c>
      <c r="F133" s="81">
        <v>1</v>
      </c>
    </row>
    <row r="134" spans="1:6">
      <c r="A134" s="4"/>
      <c r="B134" s="211"/>
      <c r="C134" s="211"/>
      <c r="D134" s="211"/>
      <c r="E134" s="212"/>
      <c r="F134" s="4"/>
    </row>
    <row r="135" spans="1:6">
      <c r="A135" s="4"/>
      <c r="B135" s="211"/>
      <c r="C135" s="211"/>
      <c r="D135" s="211"/>
      <c r="E135" s="212"/>
      <c r="F135" s="4"/>
    </row>
    <row r="136" spans="1:6">
      <c r="A136" s="4"/>
      <c r="B136" s="184" t="s">
        <v>81</v>
      </c>
      <c r="C136" s="145" t="s">
        <v>7</v>
      </c>
      <c r="D136" s="213" t="s">
        <v>8</v>
      </c>
      <c r="E136" s="214" t="s">
        <v>9</v>
      </c>
      <c r="F136" s="108" t="s">
        <v>10</v>
      </c>
    </row>
    <row r="137" spans="1:6">
      <c r="A137" s="4"/>
      <c r="B137" s="69" t="s">
        <v>125</v>
      </c>
      <c r="C137" s="215">
        <v>2908</v>
      </c>
      <c r="D137" s="186">
        <v>2.0182391071998668E-2</v>
      </c>
      <c r="E137" s="67">
        <v>568744935.9399997</v>
      </c>
      <c r="F137" s="68">
        <v>2.3968228689656935E-3</v>
      </c>
    </row>
    <row r="138" spans="1:6">
      <c r="A138" s="4"/>
      <c r="B138" s="69" t="s">
        <v>126</v>
      </c>
      <c r="C138" s="70">
        <v>4635</v>
      </c>
      <c r="D138" s="89">
        <v>3.2168288383326624E-2</v>
      </c>
      <c r="E138" s="67">
        <v>1969222937.7900014</v>
      </c>
      <c r="F138" s="72">
        <v>8.2987614889019623E-3</v>
      </c>
    </row>
    <row r="139" spans="1:6">
      <c r="A139" s="4"/>
      <c r="B139" s="69" t="s">
        <v>127</v>
      </c>
      <c r="C139" s="70">
        <v>6251</v>
      </c>
      <c r="D139" s="89">
        <v>4.3383812445345143E-2</v>
      </c>
      <c r="E139" s="67">
        <v>4341633394.1000032</v>
      </c>
      <c r="F139" s="72">
        <v>1.829664855027709E-2</v>
      </c>
    </row>
    <row r="140" spans="1:6">
      <c r="A140" s="4"/>
      <c r="B140" s="69" t="s">
        <v>128</v>
      </c>
      <c r="C140" s="70">
        <v>9742</v>
      </c>
      <c r="D140" s="89">
        <v>6.7612398151104203E-2</v>
      </c>
      <c r="E140" s="67">
        <v>8897946958.2099838</v>
      </c>
      <c r="F140" s="72">
        <v>3.7498009052218291E-2</v>
      </c>
    </row>
    <row r="141" spans="1:6">
      <c r="A141" s="4"/>
      <c r="B141" s="69" t="s">
        <v>129</v>
      </c>
      <c r="C141" s="70">
        <v>12621</v>
      </c>
      <c r="D141" s="89">
        <v>8.759352053634635E-2</v>
      </c>
      <c r="E141" s="67">
        <v>14067319556.849993</v>
      </c>
      <c r="F141" s="72">
        <v>5.9282942296761662E-2</v>
      </c>
    </row>
    <row r="142" spans="1:6">
      <c r="A142" s="4"/>
      <c r="B142" s="69" t="s">
        <v>130</v>
      </c>
      <c r="C142" s="70">
        <v>16468</v>
      </c>
      <c r="D142" s="89">
        <v>0.11429285287953028</v>
      </c>
      <c r="E142" s="67">
        <v>21418695368.379955</v>
      </c>
      <c r="F142" s="72">
        <v>9.0263342384746065E-2</v>
      </c>
    </row>
    <row r="143" spans="1:6">
      <c r="A143" s="4"/>
      <c r="B143" s="69" t="s">
        <v>131</v>
      </c>
      <c r="C143" s="70">
        <v>24345</v>
      </c>
      <c r="D143" s="89">
        <v>0.16896159238232722</v>
      </c>
      <c r="E143" s="67">
        <v>37897158138.629967</v>
      </c>
      <c r="F143" s="72">
        <v>0.15970740055092139</v>
      </c>
    </row>
    <row r="144" spans="1:6">
      <c r="A144" s="4"/>
      <c r="B144" s="69" t="s">
        <v>132</v>
      </c>
      <c r="C144" s="70">
        <v>25972</v>
      </c>
      <c r="D144" s="89">
        <v>0.18025345973932236</v>
      </c>
      <c r="E144" s="67">
        <v>48884519323.499931</v>
      </c>
      <c r="F144" s="72">
        <v>0.20601068501701911</v>
      </c>
    </row>
    <row r="145" spans="1:6">
      <c r="A145" s="4"/>
      <c r="B145" s="69" t="s">
        <v>133</v>
      </c>
      <c r="C145" s="70">
        <v>17171</v>
      </c>
      <c r="D145" s="89">
        <v>0.11917188345849007</v>
      </c>
      <c r="E145" s="67">
        <v>37522764914.57</v>
      </c>
      <c r="F145" s="72">
        <v>0.15812962080343299</v>
      </c>
    </row>
    <row r="146" spans="1:6">
      <c r="A146" s="4"/>
      <c r="B146" s="69" t="s">
        <v>134</v>
      </c>
      <c r="C146" s="70">
        <v>23844</v>
      </c>
      <c r="D146" s="89">
        <v>0.16548450231111975</v>
      </c>
      <c r="E146" s="67">
        <v>61420793104.479988</v>
      </c>
      <c r="F146" s="72">
        <v>0.25884144585747765</v>
      </c>
    </row>
    <row r="147" spans="1:6">
      <c r="A147" s="4"/>
      <c r="B147" s="69" t="s">
        <v>158</v>
      </c>
      <c r="C147" s="216">
        <v>129</v>
      </c>
      <c r="D147" s="210">
        <v>8.9529864108934946E-4</v>
      </c>
      <c r="E147" s="75">
        <v>302385169.30999994</v>
      </c>
      <c r="F147" s="76">
        <v>1.2743211292781176E-3</v>
      </c>
    </row>
    <row r="148" spans="1:6">
      <c r="A148" s="4"/>
      <c r="B148" s="77" t="s">
        <v>11</v>
      </c>
      <c r="C148" s="78">
        <v>144086</v>
      </c>
      <c r="D148" s="79">
        <v>1</v>
      </c>
      <c r="E148" s="80">
        <v>237291183801.75983</v>
      </c>
      <c r="F148" s="81">
        <v>1</v>
      </c>
    </row>
    <row r="149" spans="1:6">
      <c r="A149" s="4"/>
      <c r="B149" s="211"/>
      <c r="C149" s="211"/>
      <c r="D149" s="211"/>
      <c r="E149" s="212"/>
      <c r="F149" s="4"/>
    </row>
    <row r="150" spans="1:6">
      <c r="A150" s="4"/>
      <c r="B150" s="4"/>
      <c r="C150" s="212"/>
      <c r="D150" s="217"/>
      <c r="E150" s="218"/>
      <c r="F150" s="4"/>
    </row>
    <row r="151" spans="1:6">
      <c r="A151" s="4"/>
      <c r="B151" s="206" t="s">
        <v>24</v>
      </c>
      <c r="C151" s="106" t="s">
        <v>7</v>
      </c>
      <c r="D151" s="107" t="s">
        <v>8</v>
      </c>
      <c r="E151" s="107" t="s">
        <v>9</v>
      </c>
      <c r="F151" s="200" t="s">
        <v>10</v>
      </c>
    </row>
    <row r="152" spans="1:6">
      <c r="A152" s="4"/>
      <c r="B152" s="64" t="s">
        <v>25</v>
      </c>
      <c r="C152" s="215">
        <v>140762</v>
      </c>
      <c r="D152" s="66">
        <v>0.97693044431797671</v>
      </c>
      <c r="E152" s="67">
        <v>231491349638.84918</v>
      </c>
      <c r="F152" s="68">
        <v>0.97555815572248405</v>
      </c>
    </row>
    <row r="153" spans="1:6">
      <c r="A153" s="4"/>
      <c r="B153" s="69" t="s">
        <v>26</v>
      </c>
      <c r="C153" s="70">
        <v>3324</v>
      </c>
      <c r="D153" s="89">
        <v>2.3069555682023235E-2</v>
      </c>
      <c r="E153" s="67">
        <v>5799834162.9099941</v>
      </c>
      <c r="F153" s="72">
        <v>2.4441844277515869E-2</v>
      </c>
    </row>
    <row r="154" spans="1:6">
      <c r="A154" s="4"/>
      <c r="B154" s="69" t="s">
        <v>157</v>
      </c>
      <c r="C154" s="150"/>
      <c r="D154" s="210"/>
      <c r="E154" s="219"/>
      <c r="F154" s="92"/>
    </row>
    <row r="155" spans="1:6">
      <c r="A155" s="4"/>
      <c r="B155" s="77" t="s">
        <v>11</v>
      </c>
      <c r="C155" s="78">
        <v>144086</v>
      </c>
      <c r="D155" s="79">
        <v>1</v>
      </c>
      <c r="E155" s="80">
        <v>237291183801.75919</v>
      </c>
      <c r="F155" s="81">
        <v>0.99999999999999989</v>
      </c>
    </row>
    <row r="156" spans="1:6">
      <c r="A156" s="4"/>
      <c r="B156" s="4"/>
      <c r="C156" s="162"/>
      <c r="D156" s="162"/>
      <c r="E156" s="218"/>
      <c r="F156" s="4"/>
    </row>
    <row r="157" spans="1:6">
      <c r="A157" s="4"/>
      <c r="B157" s="162"/>
      <c r="C157" s="162"/>
      <c r="D157" s="162"/>
      <c r="E157" s="218"/>
      <c r="F157" s="4"/>
    </row>
    <row r="158" spans="1:6">
      <c r="A158" s="4"/>
      <c r="B158" s="206" t="s">
        <v>27</v>
      </c>
      <c r="C158" s="145" t="s">
        <v>7</v>
      </c>
      <c r="D158" s="107" t="s">
        <v>8</v>
      </c>
      <c r="E158" s="107" t="s">
        <v>9</v>
      </c>
      <c r="F158" s="200" t="s">
        <v>10</v>
      </c>
    </row>
    <row r="159" spans="1:6">
      <c r="A159" s="4"/>
      <c r="B159" s="64" t="s">
        <v>135</v>
      </c>
      <c r="C159" s="215">
        <v>12637</v>
      </c>
      <c r="D159" s="89">
        <v>8.7704565329039599E-2</v>
      </c>
      <c r="E159" s="67">
        <v>2159203505.5899987</v>
      </c>
      <c r="F159" s="72">
        <v>9.0993835969643971E-3</v>
      </c>
    </row>
    <row r="160" spans="1:6">
      <c r="A160" s="4"/>
      <c r="B160" s="69" t="s">
        <v>136</v>
      </c>
      <c r="C160" s="70">
        <v>5746</v>
      </c>
      <c r="D160" s="89">
        <v>3.9878961175964352E-2</v>
      </c>
      <c r="E160" s="67">
        <v>2024819769.9000008</v>
      </c>
      <c r="F160" s="72">
        <v>8.5330594144264315E-3</v>
      </c>
    </row>
    <row r="161" spans="1:6">
      <c r="A161" s="4"/>
      <c r="B161" s="69" t="s">
        <v>137</v>
      </c>
      <c r="C161" s="70">
        <v>6010</v>
      </c>
      <c r="D161" s="89">
        <v>4.1711200255403022E-2</v>
      </c>
      <c r="E161" s="67">
        <v>2721529946.2400007</v>
      </c>
      <c r="F161" s="72">
        <v>1.1469157440394612E-2</v>
      </c>
    </row>
    <row r="162" spans="1:6">
      <c r="A162" s="4"/>
      <c r="B162" s="69" t="s">
        <v>138</v>
      </c>
      <c r="C162" s="70">
        <v>13722</v>
      </c>
      <c r="D162" s="89">
        <v>9.5234790333550798E-2</v>
      </c>
      <c r="E162" s="67">
        <v>8600015607.9400024</v>
      </c>
      <c r="F162" s="72">
        <v>3.6242457347782073E-2</v>
      </c>
    </row>
    <row r="163" spans="1:6">
      <c r="A163" s="4"/>
      <c r="B163" s="69" t="s">
        <v>139</v>
      </c>
      <c r="C163" s="70">
        <v>13826</v>
      </c>
      <c r="D163" s="89">
        <v>9.5956581486056944E-2</v>
      </c>
      <c r="E163" s="67">
        <v>12178586747.730022</v>
      </c>
      <c r="F163" s="72">
        <v>5.1323384849832308E-2</v>
      </c>
    </row>
    <row r="164" spans="1:6">
      <c r="A164" s="4"/>
      <c r="B164" s="69" t="s">
        <v>140</v>
      </c>
      <c r="C164" s="70">
        <v>26687</v>
      </c>
      <c r="D164" s="89">
        <v>0.18521577391280208</v>
      </c>
      <c r="E164" s="67">
        <v>33419448283.180058</v>
      </c>
      <c r="F164" s="72">
        <v>0.14083729428017708</v>
      </c>
    </row>
    <row r="165" spans="1:6">
      <c r="A165" s="4"/>
      <c r="B165" s="69" t="s">
        <v>141</v>
      </c>
      <c r="C165" s="70">
        <v>21971</v>
      </c>
      <c r="D165" s="89">
        <v>0.15248532126646586</v>
      </c>
      <c r="E165" s="67">
        <v>38320177674.979919</v>
      </c>
      <c r="F165" s="72">
        <v>0.16149010283919238</v>
      </c>
    </row>
    <row r="166" spans="1:6">
      <c r="A166" s="4"/>
      <c r="B166" s="69" t="s">
        <v>142</v>
      </c>
      <c r="C166" s="70">
        <v>26163</v>
      </c>
      <c r="D166" s="89">
        <v>0.18157905695209806</v>
      </c>
      <c r="E166" s="67">
        <v>63768786696.059875</v>
      </c>
      <c r="F166" s="72">
        <v>0.2687364345964669</v>
      </c>
    </row>
    <row r="167" spans="1:6">
      <c r="A167" s="4"/>
      <c r="B167" s="69" t="s">
        <v>143</v>
      </c>
      <c r="C167" s="216">
        <v>17324</v>
      </c>
      <c r="D167" s="92">
        <v>0.1202337492886193</v>
      </c>
      <c r="E167" s="75">
        <v>74098615570.140106</v>
      </c>
      <c r="F167" s="92">
        <v>0.31226872563476382</v>
      </c>
    </row>
    <row r="168" spans="1:6">
      <c r="A168" s="4"/>
      <c r="B168" s="77" t="s">
        <v>11</v>
      </c>
      <c r="C168" s="78">
        <v>144086</v>
      </c>
      <c r="D168" s="79">
        <v>1</v>
      </c>
      <c r="E168" s="80">
        <v>237291183801.75998</v>
      </c>
      <c r="F168" s="79">
        <v>1.0000000000000029</v>
      </c>
    </row>
    <row r="169" spans="1:6">
      <c r="A169" s="4"/>
      <c r="B169" s="220"/>
      <c r="C169" s="40"/>
      <c r="D169" s="43"/>
      <c r="E169" s="221"/>
      <c r="F169" s="43"/>
    </row>
    <row r="170" spans="1:6">
      <c r="A170" s="4"/>
      <c r="B170" s="211"/>
      <c r="C170" s="162"/>
      <c r="D170" s="162"/>
      <c r="E170" s="218"/>
      <c r="F170" s="4"/>
    </row>
    <row r="171" spans="1:6">
      <c r="A171" s="4"/>
      <c r="B171" s="206" t="s">
        <v>28</v>
      </c>
      <c r="C171" s="145" t="s">
        <v>7</v>
      </c>
      <c r="D171" s="107" t="s">
        <v>8</v>
      </c>
      <c r="E171" s="107" t="s">
        <v>9</v>
      </c>
      <c r="F171" s="108" t="s">
        <v>10</v>
      </c>
    </row>
    <row r="172" spans="1:6">
      <c r="A172" s="4"/>
      <c r="B172" s="192" t="s">
        <v>2</v>
      </c>
      <c r="C172" s="65">
        <v>59</v>
      </c>
      <c r="D172" s="89">
        <v>4.094776730563691E-4</v>
      </c>
      <c r="E172" s="67">
        <v>121791603.78999999</v>
      </c>
      <c r="F172" s="72">
        <v>5.1325802264844621E-4</v>
      </c>
    </row>
    <row r="173" spans="1:6">
      <c r="A173" s="4"/>
      <c r="B173" s="147" t="s">
        <v>144</v>
      </c>
      <c r="C173" s="70">
        <v>2</v>
      </c>
      <c r="D173" s="89">
        <v>1.3880599086656579E-5</v>
      </c>
      <c r="E173" s="67">
        <v>3677409</v>
      </c>
      <c r="F173" s="72">
        <v>1.5497453133666465E-5</v>
      </c>
    </row>
    <row r="174" spans="1:6">
      <c r="A174" s="4"/>
      <c r="B174" s="147" t="s">
        <v>145</v>
      </c>
      <c r="C174" s="70">
        <v>143658</v>
      </c>
      <c r="D174" s="89">
        <v>0.99702955179545549</v>
      </c>
      <c r="E174" s="67">
        <v>236738577443.85938</v>
      </c>
      <c r="F174" s="72">
        <v>0.99767118883623762</v>
      </c>
    </row>
    <row r="175" spans="1:6">
      <c r="A175" s="4"/>
      <c r="B175" s="147" t="s">
        <v>1</v>
      </c>
      <c r="C175" s="70">
        <v>221</v>
      </c>
      <c r="D175" s="89">
        <v>1.533806199075552E-3</v>
      </c>
      <c r="E175" s="67">
        <v>235666653.91</v>
      </c>
      <c r="F175" s="72">
        <v>9.9315385483045803E-4</v>
      </c>
    </row>
    <row r="176" spans="1:6">
      <c r="A176" s="4"/>
      <c r="B176" s="147" t="s">
        <v>146</v>
      </c>
      <c r="C176" s="70">
        <v>144</v>
      </c>
      <c r="D176" s="89">
        <v>9.9940313423927383E-4</v>
      </c>
      <c r="E176" s="67">
        <v>190053276.19999999</v>
      </c>
      <c r="F176" s="72">
        <v>8.0092851809773346E-4</v>
      </c>
    </row>
    <row r="177" spans="1:6">
      <c r="A177" s="4"/>
      <c r="B177" s="149" t="s">
        <v>147</v>
      </c>
      <c r="C177" s="216">
        <v>2</v>
      </c>
      <c r="D177" s="92">
        <v>1.3880599086656579E-5</v>
      </c>
      <c r="E177" s="75">
        <v>1417415</v>
      </c>
      <c r="F177" s="76">
        <v>5.9733150523795021E-6</v>
      </c>
    </row>
    <row r="178" spans="1:6">
      <c r="A178" s="4"/>
      <c r="B178" s="77" t="s">
        <v>11</v>
      </c>
      <c r="C178" s="78">
        <v>144086</v>
      </c>
      <c r="D178" s="79">
        <v>1</v>
      </c>
      <c r="E178" s="80">
        <v>237291183801.7594</v>
      </c>
      <c r="F178" s="81">
        <v>1.0000000000000004</v>
      </c>
    </row>
    <row r="179" spans="1:6">
      <c r="A179" s="4"/>
      <c r="B179" s="211"/>
      <c r="C179" s="162"/>
      <c r="D179" s="162"/>
      <c r="E179" s="218"/>
      <c r="F179" s="4"/>
    </row>
    <row r="180" spans="1:6">
      <c r="A180" s="4"/>
      <c r="B180" s="4"/>
      <c r="C180" s="4"/>
      <c r="D180" s="4"/>
      <c r="E180" s="165"/>
      <c r="F180" s="4"/>
    </row>
    <row r="181" spans="1:6">
      <c r="A181" s="4"/>
      <c r="B181" s="206" t="s">
        <v>29</v>
      </c>
      <c r="C181" s="145" t="s">
        <v>7</v>
      </c>
      <c r="D181" s="107" t="s">
        <v>8</v>
      </c>
      <c r="E181" s="145" t="s">
        <v>9</v>
      </c>
      <c r="F181" s="200" t="s">
        <v>10</v>
      </c>
    </row>
    <row r="182" spans="1:6">
      <c r="A182" s="4"/>
      <c r="B182" s="64" t="s">
        <v>30</v>
      </c>
      <c r="C182" s="185"/>
      <c r="D182" s="135"/>
      <c r="E182" s="67"/>
      <c r="F182" s="68"/>
    </row>
    <row r="183" spans="1:6">
      <c r="A183" s="4"/>
      <c r="B183" s="69" t="s">
        <v>31</v>
      </c>
      <c r="C183" s="148">
        <v>144086</v>
      </c>
      <c r="D183" s="90">
        <v>1</v>
      </c>
      <c r="E183" s="67">
        <v>237291183801.7594</v>
      </c>
      <c r="F183" s="72">
        <v>1</v>
      </c>
    </row>
    <row r="184" spans="1:6">
      <c r="A184" s="4"/>
      <c r="B184" s="69" t="s">
        <v>32</v>
      </c>
      <c r="C184" s="148"/>
      <c r="D184" s="90"/>
      <c r="E184" s="67"/>
      <c r="F184" s="72"/>
    </row>
    <row r="185" spans="1:6">
      <c r="A185" s="4"/>
      <c r="B185" s="69" t="s">
        <v>33</v>
      </c>
      <c r="C185" s="148"/>
      <c r="D185" s="90"/>
      <c r="E185" s="67"/>
      <c r="F185" s="72"/>
    </row>
    <row r="186" spans="1:6">
      <c r="A186" s="4"/>
      <c r="B186" s="180" t="s">
        <v>157</v>
      </c>
      <c r="C186" s="150"/>
      <c r="D186" s="92"/>
      <c r="E186" s="75"/>
      <c r="F186" s="76"/>
    </row>
    <row r="187" spans="1:6">
      <c r="A187" s="4"/>
      <c r="B187" s="77" t="s">
        <v>11</v>
      </c>
      <c r="C187" s="78">
        <v>144086</v>
      </c>
      <c r="D187" s="79">
        <v>1</v>
      </c>
      <c r="E187" s="80">
        <v>237291183801.7594</v>
      </c>
      <c r="F187" s="81">
        <v>1</v>
      </c>
    </row>
    <row r="190" spans="1:6">
      <c r="B190" s="206" t="s">
        <v>106</v>
      </c>
      <c r="C190" s="106" t="s">
        <v>7</v>
      </c>
      <c r="D190" s="213" t="s">
        <v>82</v>
      </c>
      <c r="E190" s="145" t="s">
        <v>9</v>
      </c>
      <c r="F190" s="108" t="s">
        <v>10</v>
      </c>
    </row>
    <row r="191" spans="1:6">
      <c r="B191" s="222">
        <v>1</v>
      </c>
      <c r="C191" s="193">
        <v>1</v>
      </c>
      <c r="D191" s="135" t="s">
        <v>269</v>
      </c>
      <c r="E191" s="67">
        <v>15968906</v>
      </c>
      <c r="F191" s="223">
        <v>6.7296667934114811E-5</v>
      </c>
    </row>
    <row r="192" spans="1:6">
      <c r="B192" s="224">
        <v>2</v>
      </c>
      <c r="C192" s="70">
        <v>1</v>
      </c>
      <c r="D192" s="90" t="s">
        <v>269</v>
      </c>
      <c r="E192" s="67">
        <v>15926672</v>
      </c>
      <c r="F192" s="223">
        <v>6.7118684077642151E-5</v>
      </c>
    </row>
    <row r="193" spans="2:6">
      <c r="B193" s="224">
        <v>3</v>
      </c>
      <c r="C193" s="70">
        <v>1</v>
      </c>
      <c r="D193" s="90" t="s">
        <v>269</v>
      </c>
      <c r="E193" s="67">
        <v>15662267</v>
      </c>
      <c r="F193" s="223">
        <v>6.6004420177214677E-5</v>
      </c>
    </row>
    <row r="194" spans="2:6">
      <c r="B194" s="224">
        <v>4</v>
      </c>
      <c r="C194" s="70">
        <v>1</v>
      </c>
      <c r="D194" s="90" t="s">
        <v>269</v>
      </c>
      <c r="E194" s="67">
        <v>15500000</v>
      </c>
      <c r="F194" s="223">
        <v>6.5320589461718889E-5</v>
      </c>
    </row>
    <row r="195" spans="2:6">
      <c r="B195" s="224">
        <v>5</v>
      </c>
      <c r="C195" s="70">
        <v>1</v>
      </c>
      <c r="D195" s="90" t="s">
        <v>269</v>
      </c>
      <c r="E195" s="67">
        <v>15258171</v>
      </c>
      <c r="F195" s="223">
        <v>6.4301466053400306E-5</v>
      </c>
    </row>
    <row r="196" spans="2:6">
      <c r="B196" s="224">
        <v>6</v>
      </c>
      <c r="C196" s="70">
        <v>1</v>
      </c>
      <c r="D196" s="90" t="s">
        <v>269</v>
      </c>
      <c r="E196" s="67">
        <v>15181767.58</v>
      </c>
      <c r="F196" s="223">
        <v>6.3979484348155718E-5</v>
      </c>
    </row>
    <row r="197" spans="2:6">
      <c r="B197" s="224">
        <v>7</v>
      </c>
      <c r="C197" s="70">
        <v>1</v>
      </c>
      <c r="D197" s="90" t="s">
        <v>269</v>
      </c>
      <c r="E197" s="67">
        <v>15050000</v>
      </c>
      <c r="F197" s="223">
        <v>6.342418525153996E-5</v>
      </c>
    </row>
    <row r="198" spans="2:6">
      <c r="B198" s="224">
        <v>8</v>
      </c>
      <c r="C198" s="70">
        <v>1</v>
      </c>
      <c r="D198" s="90" t="s">
        <v>269</v>
      </c>
      <c r="E198" s="67">
        <v>15000000</v>
      </c>
      <c r="F198" s="223">
        <v>6.3213473672631181E-5</v>
      </c>
    </row>
    <row r="199" spans="2:6">
      <c r="B199" s="224">
        <v>9</v>
      </c>
      <c r="C199" s="70">
        <v>1</v>
      </c>
      <c r="D199" s="90" t="s">
        <v>269</v>
      </c>
      <c r="E199" s="67">
        <v>14990000</v>
      </c>
      <c r="F199" s="223">
        <v>6.3171331356849439E-5</v>
      </c>
    </row>
    <row r="200" spans="2:6">
      <c r="B200" s="224">
        <v>10</v>
      </c>
      <c r="C200" s="91">
        <v>1</v>
      </c>
      <c r="D200" s="92" t="s">
        <v>269</v>
      </c>
      <c r="E200" s="75">
        <v>14925052</v>
      </c>
      <c r="F200" s="225">
        <v>6.289762544431009E-5</v>
      </c>
    </row>
    <row r="201" spans="2:6">
      <c r="B201" s="77" t="s">
        <v>83</v>
      </c>
      <c r="C201" s="78">
        <v>10</v>
      </c>
      <c r="D201" s="93"/>
      <c r="E201" s="80">
        <v>153462835.57999998</v>
      </c>
      <c r="F201" s="226">
        <v>6.4672792777757714E-4</v>
      </c>
    </row>
    <row r="202" spans="2:6">
      <c r="B202" s="194"/>
      <c r="C202" s="4"/>
      <c r="D202" s="178"/>
      <c r="E202" s="196"/>
      <c r="F202" s="4"/>
    </row>
    <row r="203" spans="2:6">
      <c r="B203" s="194"/>
      <c r="C203" s="4"/>
      <c r="D203" s="178"/>
      <c r="E203" s="227"/>
      <c r="F203" s="4"/>
    </row>
    <row r="204" spans="2:6">
      <c r="B204" s="206" t="s">
        <v>84</v>
      </c>
      <c r="C204" s="106" t="s">
        <v>7</v>
      </c>
      <c r="D204" s="107" t="s">
        <v>8</v>
      </c>
      <c r="E204" s="214" t="s">
        <v>9</v>
      </c>
      <c r="F204" s="108" t="s">
        <v>10</v>
      </c>
    </row>
    <row r="205" spans="2:6">
      <c r="B205" s="64" t="s">
        <v>17</v>
      </c>
      <c r="C205" s="65">
        <v>141475</v>
      </c>
      <c r="D205" s="66">
        <v>0.98187887789236983</v>
      </c>
      <c r="E205" s="67">
        <v>234232015834.9202</v>
      </c>
      <c r="F205" s="68">
        <v>0.9871079577512003</v>
      </c>
    </row>
    <row r="206" spans="2:6">
      <c r="B206" s="69" t="s">
        <v>85</v>
      </c>
      <c r="C206" s="70"/>
      <c r="D206" s="71"/>
      <c r="E206" s="67"/>
      <c r="F206" s="72"/>
    </row>
    <row r="207" spans="2:6">
      <c r="B207" s="69" t="s">
        <v>86</v>
      </c>
      <c r="C207" s="70">
        <v>2611</v>
      </c>
      <c r="D207" s="71">
        <v>1.8121122107630165E-2</v>
      </c>
      <c r="E207" s="67">
        <v>3059167966.8399982</v>
      </c>
      <c r="F207" s="72">
        <v>1.2892042248799746E-2</v>
      </c>
    </row>
    <row r="208" spans="2:6">
      <c r="B208" s="69" t="s">
        <v>157</v>
      </c>
      <c r="C208" s="73"/>
      <c r="D208" s="74"/>
      <c r="E208" s="75"/>
      <c r="F208" s="76"/>
    </row>
    <row r="209" spans="1:6">
      <c r="B209" s="77" t="s">
        <v>11</v>
      </c>
      <c r="C209" s="78">
        <v>144086</v>
      </c>
      <c r="D209" s="79">
        <v>1</v>
      </c>
      <c r="E209" s="80">
        <v>237291183801.76019</v>
      </c>
      <c r="F209" s="81">
        <v>1</v>
      </c>
    </row>
    <row r="211" spans="1:6">
      <c r="B211" s="228"/>
    </row>
    <row r="212" spans="1:6">
      <c r="A212" s="229"/>
      <c r="B212" s="230" t="s">
        <v>230</v>
      </c>
    </row>
    <row r="213" spans="1:6">
      <c r="B213" s="112" t="s">
        <v>207</v>
      </c>
      <c r="C213" s="106" t="s">
        <v>229</v>
      </c>
      <c r="D213" s="213" t="str">
        <f>D204</f>
        <v>% of Total Number</v>
      </c>
      <c r="E213" s="134" t="s">
        <v>9</v>
      </c>
      <c r="F213" s="108" t="str">
        <f>F204</f>
        <v>% of Total Amount</v>
      </c>
    </row>
    <row r="214" spans="1:6">
      <c r="B214" s="224">
        <v>2009</v>
      </c>
      <c r="C214" s="148">
        <v>621</v>
      </c>
      <c r="D214" s="90">
        <f t="shared" ref="D214:D229" si="0">C214/$C$230</f>
        <v>3.4243176178660052E-2</v>
      </c>
      <c r="E214" s="67">
        <v>1225682719.3900001</v>
      </c>
      <c r="F214" s="90">
        <f t="shared" ref="F214:F229" si="1">E214/$E$230</f>
        <v>2.9381509016808575E-2</v>
      </c>
    </row>
    <row r="215" spans="1:6">
      <c r="B215" s="224">
        <v>2010</v>
      </c>
      <c r="C215" s="148">
        <v>616</v>
      </c>
      <c r="D215" s="90">
        <f t="shared" si="0"/>
        <v>3.3967466225530742E-2</v>
      </c>
      <c r="E215" s="67">
        <v>1250427513.24</v>
      </c>
      <c r="F215" s="90">
        <f t="shared" si="1"/>
        <v>2.9974679967268478E-2</v>
      </c>
    </row>
    <row r="216" spans="1:6">
      <c r="B216" s="224">
        <v>2011</v>
      </c>
      <c r="C216" s="148">
        <v>668</v>
      </c>
      <c r="D216" s="90">
        <f t="shared" si="0"/>
        <v>3.6834849738075548E-2</v>
      </c>
      <c r="E216" s="67">
        <v>1469392586.0599999</v>
      </c>
      <c r="F216" s="90">
        <f t="shared" si="1"/>
        <v>3.522361116263429E-2</v>
      </c>
    </row>
    <row r="217" spans="1:6">
      <c r="B217" s="224">
        <v>2012</v>
      </c>
      <c r="C217" s="148">
        <v>1262</v>
      </c>
      <c r="D217" s="90">
        <f t="shared" si="0"/>
        <v>6.9589192169837333E-2</v>
      </c>
      <c r="E217" s="67">
        <v>2521385084.1300001</v>
      </c>
      <c r="F217" s="90">
        <f t="shared" si="1"/>
        <v>6.0441497144613048E-2</v>
      </c>
    </row>
    <row r="218" spans="1:6">
      <c r="B218" s="224">
        <v>2013</v>
      </c>
      <c r="C218" s="148">
        <v>1294</v>
      </c>
      <c r="D218" s="90">
        <f t="shared" si="0"/>
        <v>7.1353735869864904E-2</v>
      </c>
      <c r="E218" s="67">
        <v>2638985505.9699998</v>
      </c>
      <c r="F218" s="90">
        <f t="shared" si="1"/>
        <v>6.3260561001850152E-2</v>
      </c>
    </row>
    <row r="219" spans="1:6">
      <c r="B219" s="224">
        <v>2014</v>
      </c>
      <c r="C219" s="148">
        <v>1308</v>
      </c>
      <c r="D219" s="90">
        <f t="shared" si="0"/>
        <v>7.2125723738626968E-2</v>
      </c>
      <c r="E219" s="67">
        <v>2826408176.9899998</v>
      </c>
      <c r="F219" s="90">
        <f t="shared" si="1"/>
        <v>6.7753372078822094E-2</v>
      </c>
    </row>
    <row r="220" spans="1:6">
      <c r="B220" s="224">
        <v>2015</v>
      </c>
      <c r="C220" s="148">
        <v>1367</v>
      </c>
      <c r="D220" s="90">
        <f t="shared" si="0"/>
        <v>7.5379101185552799E-2</v>
      </c>
      <c r="E220" s="67">
        <v>2971192818.48</v>
      </c>
      <c r="F220" s="90">
        <f t="shared" si="1"/>
        <v>7.1224083692959045E-2</v>
      </c>
    </row>
    <row r="221" spans="1:6">
      <c r="B221" s="224">
        <v>2016</v>
      </c>
      <c r="C221" s="148">
        <v>1492</v>
      </c>
      <c r="D221" s="90">
        <f t="shared" si="0"/>
        <v>8.2271850013785494E-2</v>
      </c>
      <c r="E221" s="67">
        <v>3249986267.4899998</v>
      </c>
      <c r="F221" s="90">
        <f t="shared" si="1"/>
        <v>7.790719352744474E-2</v>
      </c>
    </row>
    <row r="222" spans="1:6">
      <c r="B222" s="224">
        <v>2017</v>
      </c>
      <c r="C222" s="148">
        <v>1576</v>
      </c>
      <c r="D222" s="90">
        <f t="shared" si="0"/>
        <v>8.6903777226357878E-2</v>
      </c>
      <c r="E222" s="67">
        <v>3630456669.4200001</v>
      </c>
      <c r="F222" s="90">
        <f t="shared" si="1"/>
        <v>8.7027657060208388E-2</v>
      </c>
    </row>
    <row r="223" spans="1:6">
      <c r="B223" s="224">
        <v>2018</v>
      </c>
      <c r="C223" s="148">
        <v>1636</v>
      </c>
      <c r="D223" s="90">
        <f t="shared" si="0"/>
        <v>9.0212296663909564E-2</v>
      </c>
      <c r="E223" s="67">
        <v>3892224864.8000002</v>
      </c>
      <c r="F223" s="90">
        <f t="shared" si="1"/>
        <v>9.3302645253481545E-2</v>
      </c>
    </row>
    <row r="224" spans="1:6">
      <c r="B224" s="224">
        <v>2019</v>
      </c>
      <c r="C224" s="148">
        <v>1361</v>
      </c>
      <c r="D224" s="90">
        <f t="shared" si="0"/>
        <v>7.5048249241797635E-2</v>
      </c>
      <c r="E224" s="67">
        <v>3535421674.0300002</v>
      </c>
      <c r="F224" s="90">
        <f t="shared" si="1"/>
        <v>8.4749521348746859E-2</v>
      </c>
    </row>
    <row r="225" spans="2:6">
      <c r="B225" s="224">
        <v>2020</v>
      </c>
      <c r="C225" s="148">
        <v>1093</v>
      </c>
      <c r="D225" s="90">
        <f t="shared" si="0"/>
        <v>6.0270195754066724E-2</v>
      </c>
      <c r="E225" s="67">
        <v>3124105230.77</v>
      </c>
      <c r="F225" s="90">
        <f t="shared" si="1"/>
        <v>7.4889630534246465E-2</v>
      </c>
    </row>
    <row r="226" spans="2:6">
      <c r="B226" s="224">
        <v>2021</v>
      </c>
      <c r="C226" s="148">
        <v>680</v>
      </c>
      <c r="D226" s="90">
        <f t="shared" si="0"/>
        <v>3.7496553625585884E-2</v>
      </c>
      <c r="E226" s="67">
        <v>2705324114.71</v>
      </c>
      <c r="F226" s="90">
        <f t="shared" si="1"/>
        <v>6.4850799976441317E-2</v>
      </c>
    </row>
    <row r="227" spans="2:6">
      <c r="B227" s="224">
        <v>2022</v>
      </c>
      <c r="C227" s="70">
        <v>4</v>
      </c>
      <c r="D227" s="72">
        <f t="shared" si="0"/>
        <v>2.2056796250344637E-4</v>
      </c>
      <c r="E227" s="207">
        <v>292190825.00999999</v>
      </c>
      <c r="F227" s="90">
        <f t="shared" si="1"/>
        <v>7.004265642198703E-3</v>
      </c>
    </row>
    <row r="228" spans="2:6">
      <c r="B228" s="224" t="s">
        <v>439</v>
      </c>
      <c r="C228" s="148">
        <v>815</v>
      </c>
      <c r="D228" s="90">
        <f t="shared" si="0"/>
        <v>4.49407223600772E-2</v>
      </c>
      <c r="E228" s="67">
        <v>1948335332</v>
      </c>
      <c r="F228" s="90">
        <f t="shared" si="1"/>
        <v>4.6704608965535986E-2</v>
      </c>
    </row>
    <row r="229" spans="2:6">
      <c r="B229" s="224" t="s">
        <v>440</v>
      </c>
      <c r="C229" s="91">
        <v>2342</v>
      </c>
      <c r="D229" s="72">
        <f t="shared" si="0"/>
        <v>0.12914254204576786</v>
      </c>
      <c r="E229" s="207">
        <v>4434606181</v>
      </c>
      <c r="F229" s="90">
        <f t="shared" si="1"/>
        <v>0.10630436362674037</v>
      </c>
    </row>
    <row r="230" spans="2:6">
      <c r="B230" s="77" t="s">
        <v>11</v>
      </c>
      <c r="C230" s="78">
        <f>SUM(C214:C229)</f>
        <v>18135</v>
      </c>
      <c r="D230" s="110">
        <f>SUM(D214:D229)</f>
        <v>1</v>
      </c>
      <c r="E230" s="235">
        <f>SUM(E214:E229)</f>
        <v>41716125563.489998</v>
      </c>
      <c r="F230" s="110">
        <f>SUM(F214:F229)</f>
        <v>1</v>
      </c>
    </row>
    <row r="231" spans="2:6">
      <c r="B231" s="231" t="s">
        <v>248</v>
      </c>
    </row>
    <row r="232" spans="2:6">
      <c r="B232" s="231" t="s">
        <v>441</v>
      </c>
    </row>
    <row r="235" spans="2:6">
      <c r="F235" s="154">
        <v>-1</v>
      </c>
    </row>
    <row r="237" spans="2:6">
      <c r="B237" s="232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3:N138"/>
  <sheetViews>
    <sheetView zoomScaleNormal="100" zoomScaleSheetLayoutView="90" workbookViewId="0">
      <selection activeCell="E9" sqref="E9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19" customWidth="1"/>
    <col min="6" max="6" width="9.28515625" style="19" bestFit="1" customWidth="1"/>
    <col min="7" max="8" width="20.85546875" style="19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3" spans="2:14">
      <c r="B3" s="1" t="str">
        <f>Cover!B7</f>
        <v>Covered Bond Programme - Cover Pool Report 30. June 2022</v>
      </c>
    </row>
    <row r="4" spans="2:14">
      <c r="B4" s="56" t="s">
        <v>159</v>
      </c>
      <c r="C4" s="57" t="s">
        <v>58</v>
      </c>
      <c r="M4" s="83"/>
    </row>
    <row r="5" spans="2:14">
      <c r="B5" s="49" t="s">
        <v>53</v>
      </c>
      <c r="C5" s="50">
        <f>H132</f>
        <v>30146209674.509518</v>
      </c>
      <c r="E5" s="23"/>
      <c r="F5" s="24"/>
      <c r="M5" s="83"/>
      <c r="N5" s="84"/>
    </row>
    <row r="6" spans="2:14">
      <c r="B6" s="51" t="s">
        <v>108</v>
      </c>
      <c r="C6" s="52"/>
      <c r="E6" s="23"/>
      <c r="F6" s="24"/>
      <c r="M6" s="83"/>
      <c r="N6" s="84"/>
    </row>
    <row r="7" spans="2:14">
      <c r="B7" s="51" t="s">
        <v>64</v>
      </c>
      <c r="C7" s="53">
        <f>+SUMIF(F21:F131,"NOK",H21:H131)</f>
        <v>23160461408.790001</v>
      </c>
      <c r="M7" s="83"/>
      <c r="N7" s="84"/>
    </row>
    <row r="8" spans="2:14">
      <c r="B8" s="51" t="s">
        <v>67</v>
      </c>
      <c r="C8" s="53">
        <f>+SUMIF(F21:F131,"EUR",H21:H131)</f>
        <v>6970106619.2700806</v>
      </c>
      <c r="M8" s="83"/>
      <c r="N8" s="84"/>
    </row>
    <row r="9" spans="2:14">
      <c r="B9" s="51" t="s">
        <v>65</v>
      </c>
      <c r="C9" s="53">
        <f>+SUMIF(F21:F131,"SEK",H21:H131)</f>
        <v>221670.87912</v>
      </c>
      <c r="M9" s="83"/>
      <c r="N9" s="84"/>
    </row>
    <row r="10" spans="2:14">
      <c r="B10" s="51" t="s">
        <v>66</v>
      </c>
      <c r="C10" s="53">
        <f>+SUMIF(F21:F131,"USD",H21:H131)</f>
        <v>1152904.3344000001</v>
      </c>
    </row>
    <row r="11" spans="2:14">
      <c r="B11" s="51" t="s">
        <v>325</v>
      </c>
      <c r="C11" s="53">
        <f>+SUMIF(F21:F131,"GBP",H21:H131)</f>
        <v>14267071.235920001</v>
      </c>
    </row>
    <row r="12" spans="2:14">
      <c r="B12" s="51" t="s">
        <v>68</v>
      </c>
      <c r="C12" s="53"/>
      <c r="E12" s="58"/>
    </row>
    <row r="13" spans="2:14">
      <c r="B13" s="51" t="s">
        <v>200</v>
      </c>
      <c r="C13" s="53">
        <f>+SUMIF($D$21:$D$131,"sovereign",$H$21:$H$131)</f>
        <v>750000000</v>
      </c>
      <c r="D13" s="130"/>
      <c r="E13" s="14" t="s">
        <v>163</v>
      </c>
      <c r="F13" s="88"/>
      <c r="G13" s="14"/>
      <c r="H13" s="14"/>
      <c r="I13" s="14"/>
    </row>
    <row r="14" spans="2:14">
      <c r="B14" s="51" t="s">
        <v>148</v>
      </c>
      <c r="C14" s="53">
        <f>+SUMIF($D$21:$D$131,"SSA",$H$21:$H$131)</f>
        <v>5335920000</v>
      </c>
      <c r="D14" s="130"/>
      <c r="E14" s="14" t="s">
        <v>164</v>
      </c>
      <c r="F14" s="88"/>
      <c r="G14" s="14"/>
      <c r="H14" s="14"/>
      <c r="I14" s="14"/>
    </row>
    <row r="15" spans="2:14">
      <c r="B15" s="51" t="s">
        <v>69</v>
      </c>
      <c r="C15" s="53">
        <f>+SUMIF($D$21:$D$131,"Covered Bond",$H$21:$H$131)</f>
        <v>23533595713</v>
      </c>
      <c r="D15" s="130"/>
      <c r="E15" s="14" t="s">
        <v>247</v>
      </c>
      <c r="F15" s="88"/>
      <c r="G15" s="14"/>
      <c r="H15" s="14"/>
      <c r="I15" s="14"/>
    </row>
    <row r="16" spans="2:14">
      <c r="B16" s="51" t="s">
        <v>70</v>
      </c>
      <c r="C16" s="53">
        <f>+SUMIF($D$21:$D$131,"Deposit",$H$21:H131)</f>
        <v>526693961.50952005</v>
      </c>
      <c r="D16" s="130"/>
      <c r="E16" s="14"/>
    </row>
    <row r="17" spans="2:13">
      <c r="B17" s="133" t="s">
        <v>271</v>
      </c>
      <c r="C17" s="54">
        <f>+SUMIF($D$21:$D$131,"Reverse Repo",$H$21:H131)</f>
        <v>0</v>
      </c>
    </row>
    <row r="18" spans="2:13">
      <c r="D18" s="48"/>
      <c r="E18" s="48"/>
      <c r="M18" s="35"/>
    </row>
    <row r="19" spans="2:13">
      <c r="D19" s="48"/>
      <c r="E19" s="48"/>
    </row>
    <row r="20" spans="2:13">
      <c r="B20" s="59" t="s">
        <v>54</v>
      </c>
      <c r="C20" s="60" t="s">
        <v>50</v>
      </c>
      <c r="D20" s="60" t="s">
        <v>63</v>
      </c>
      <c r="E20" s="60" t="s">
        <v>109</v>
      </c>
      <c r="F20" s="60" t="s">
        <v>55</v>
      </c>
      <c r="G20" s="61" t="s">
        <v>149</v>
      </c>
      <c r="H20" s="62" t="s">
        <v>150</v>
      </c>
      <c r="I20" s="28"/>
    </row>
    <row r="21" spans="2:13">
      <c r="B21" s="140" t="s">
        <v>454</v>
      </c>
      <c r="C21" s="140" t="s">
        <v>457</v>
      </c>
      <c r="D21" s="36" t="s">
        <v>59</v>
      </c>
      <c r="E21" s="98" t="s">
        <v>322</v>
      </c>
      <c r="F21" s="143" t="s">
        <v>57</v>
      </c>
      <c r="G21" s="243">
        <v>4200000</v>
      </c>
      <c r="H21" s="85">
        <v>43566600</v>
      </c>
      <c r="I21" s="27"/>
    </row>
    <row r="22" spans="2:13">
      <c r="B22" s="140" t="s">
        <v>378</v>
      </c>
      <c r="C22" s="140" t="s">
        <v>379</v>
      </c>
      <c r="D22" s="36" t="s">
        <v>59</v>
      </c>
      <c r="E22" s="98" t="s">
        <v>322</v>
      </c>
      <c r="F22" s="131" t="s">
        <v>56</v>
      </c>
      <c r="G22" s="243">
        <v>215000000</v>
      </c>
      <c r="H22" s="85">
        <v>215000000</v>
      </c>
      <c r="I22" s="27"/>
    </row>
    <row r="23" spans="2:13">
      <c r="B23" s="140" t="s">
        <v>378</v>
      </c>
      <c r="C23" s="140" t="s">
        <v>458</v>
      </c>
      <c r="D23" s="36" t="s">
        <v>59</v>
      </c>
      <c r="E23" s="98" t="s">
        <v>322</v>
      </c>
      <c r="F23" s="143" t="s">
        <v>56</v>
      </c>
      <c r="G23" s="243">
        <v>100000000</v>
      </c>
      <c r="H23" s="85">
        <v>100000000</v>
      </c>
      <c r="I23" s="27"/>
    </row>
    <row r="24" spans="2:13" ht="15" customHeight="1">
      <c r="B24" s="140" t="s">
        <v>378</v>
      </c>
      <c r="C24" s="140" t="s">
        <v>459</v>
      </c>
      <c r="D24" s="36" t="s">
        <v>59</v>
      </c>
      <c r="E24" s="98" t="s">
        <v>322</v>
      </c>
      <c r="F24" s="143" t="s">
        <v>56</v>
      </c>
      <c r="G24" s="243">
        <v>80000000</v>
      </c>
      <c r="H24" s="85">
        <v>80000000</v>
      </c>
      <c r="I24" s="27"/>
    </row>
    <row r="25" spans="2:13">
      <c r="B25" s="140" t="s">
        <v>235</v>
      </c>
      <c r="C25" s="140" t="s">
        <v>318</v>
      </c>
      <c r="D25" s="36" t="s">
        <v>59</v>
      </c>
      <c r="E25" s="98" t="s">
        <v>323</v>
      </c>
      <c r="F25" s="143" t="s">
        <v>56</v>
      </c>
      <c r="G25" s="243">
        <v>322000000</v>
      </c>
      <c r="H25" s="85">
        <v>322000000</v>
      </c>
      <c r="I25" s="27"/>
    </row>
    <row r="26" spans="2:13">
      <c r="B26" s="140" t="s">
        <v>235</v>
      </c>
      <c r="C26" s="140" t="s">
        <v>380</v>
      </c>
      <c r="D26" s="36" t="s">
        <v>59</v>
      </c>
      <c r="E26" s="98" t="s">
        <v>323</v>
      </c>
      <c r="F26" s="143" t="s">
        <v>56</v>
      </c>
      <c r="G26" s="243">
        <v>1424000000</v>
      </c>
      <c r="H26" s="85">
        <v>1424000000</v>
      </c>
      <c r="I26" s="27"/>
    </row>
    <row r="27" spans="2:13">
      <c r="B27" s="140" t="s">
        <v>235</v>
      </c>
      <c r="C27" s="140" t="s">
        <v>301</v>
      </c>
      <c r="D27" s="36" t="s">
        <v>59</v>
      </c>
      <c r="E27" s="98" t="s">
        <v>323</v>
      </c>
      <c r="F27" s="143" t="s">
        <v>56</v>
      </c>
      <c r="G27" s="243">
        <v>742000000</v>
      </c>
      <c r="H27" s="85">
        <v>742000000</v>
      </c>
      <c r="I27" s="27"/>
    </row>
    <row r="28" spans="2:13">
      <c r="B28" s="140" t="s">
        <v>235</v>
      </c>
      <c r="C28" s="140" t="s">
        <v>422</v>
      </c>
      <c r="D28" s="36" t="s">
        <v>59</v>
      </c>
      <c r="E28" s="98" t="s">
        <v>323</v>
      </c>
      <c r="F28" s="131" t="s">
        <v>56</v>
      </c>
      <c r="G28" s="243">
        <v>112000000</v>
      </c>
      <c r="H28" s="85">
        <v>112000000</v>
      </c>
      <c r="I28" s="27"/>
    </row>
    <row r="29" spans="2:13">
      <c r="B29" s="140" t="s">
        <v>397</v>
      </c>
      <c r="C29" s="140" t="s">
        <v>460</v>
      </c>
      <c r="D29" s="36" t="s">
        <v>409</v>
      </c>
      <c r="E29" s="98" t="s">
        <v>71</v>
      </c>
      <c r="F29" s="143" t="s">
        <v>56</v>
      </c>
      <c r="G29" s="243">
        <v>750000000</v>
      </c>
      <c r="H29" s="85">
        <v>750000000</v>
      </c>
      <c r="I29" s="27"/>
    </row>
    <row r="30" spans="2:13">
      <c r="B30" s="140" t="s">
        <v>286</v>
      </c>
      <c r="C30" s="140" t="s">
        <v>184</v>
      </c>
      <c r="D30" s="36" t="s">
        <v>59</v>
      </c>
      <c r="E30" s="98" t="s">
        <v>323</v>
      </c>
      <c r="F30" s="143" t="s">
        <v>57</v>
      </c>
      <c r="G30" s="243">
        <v>5000000</v>
      </c>
      <c r="H30" s="85">
        <v>51865000</v>
      </c>
      <c r="I30" s="27"/>
    </row>
    <row r="31" spans="2:13">
      <c r="B31" s="140" t="s">
        <v>286</v>
      </c>
      <c r="C31" s="140" t="s">
        <v>426</v>
      </c>
      <c r="D31" s="36" t="s">
        <v>59</v>
      </c>
      <c r="E31" s="98" t="s">
        <v>323</v>
      </c>
      <c r="F31" s="143" t="s">
        <v>56</v>
      </c>
      <c r="G31" s="243">
        <v>129000000</v>
      </c>
      <c r="H31" s="85">
        <v>129000000</v>
      </c>
      <c r="I31" s="27"/>
    </row>
    <row r="32" spans="2:13">
      <c r="B32" s="140" t="s">
        <v>286</v>
      </c>
      <c r="C32" s="140" t="s">
        <v>381</v>
      </c>
      <c r="D32" s="36" t="s">
        <v>59</v>
      </c>
      <c r="E32" s="98" t="s">
        <v>323</v>
      </c>
      <c r="F32" s="143" t="s">
        <v>56</v>
      </c>
      <c r="G32" s="245">
        <v>84000000</v>
      </c>
      <c r="H32" s="85">
        <v>84000000</v>
      </c>
      <c r="I32" s="27"/>
    </row>
    <row r="33" spans="2:9" ht="12.75" customHeight="1">
      <c r="B33" s="140" t="s">
        <v>286</v>
      </c>
      <c r="C33" s="142" t="s">
        <v>329</v>
      </c>
      <c r="D33" s="36" t="s">
        <v>59</v>
      </c>
      <c r="E33" s="98" t="s">
        <v>323</v>
      </c>
      <c r="F33" s="3" t="s">
        <v>56</v>
      </c>
      <c r="G33" s="244">
        <v>1228000000</v>
      </c>
      <c r="H33" s="85">
        <v>1228000000</v>
      </c>
      <c r="I33" s="27"/>
    </row>
    <row r="34" spans="2:9">
      <c r="B34" s="140" t="s">
        <v>286</v>
      </c>
      <c r="C34" s="140" t="s">
        <v>398</v>
      </c>
      <c r="D34" s="36" t="s">
        <v>59</v>
      </c>
      <c r="E34" s="98" t="s">
        <v>323</v>
      </c>
      <c r="F34" s="143" t="s">
        <v>57</v>
      </c>
      <c r="G34" s="245">
        <v>25100000</v>
      </c>
      <c r="H34" s="85">
        <v>260362300</v>
      </c>
      <c r="I34" s="27"/>
    </row>
    <row r="35" spans="2:9">
      <c r="B35" s="140" t="s">
        <v>286</v>
      </c>
      <c r="C35" s="140" t="s">
        <v>218</v>
      </c>
      <c r="D35" s="36" t="s">
        <v>59</v>
      </c>
      <c r="E35" s="98" t="s">
        <v>323</v>
      </c>
      <c r="F35" s="131" t="s">
        <v>57</v>
      </c>
      <c r="G35" s="243">
        <v>59500000</v>
      </c>
      <c r="H35" s="85">
        <v>617193500</v>
      </c>
      <c r="I35" s="27"/>
    </row>
    <row r="36" spans="2:9">
      <c r="B36" s="140" t="s">
        <v>286</v>
      </c>
      <c r="C36" s="140" t="s">
        <v>425</v>
      </c>
      <c r="D36" s="36" t="s">
        <v>59</v>
      </c>
      <c r="E36" s="98" t="s">
        <v>323</v>
      </c>
      <c r="F36" s="131" t="s">
        <v>56</v>
      </c>
      <c r="G36" s="243">
        <v>1180000000</v>
      </c>
      <c r="H36" s="85">
        <v>1180000000</v>
      </c>
      <c r="I36" s="27"/>
    </row>
    <row r="37" spans="2:9">
      <c r="B37" s="140" t="s">
        <v>286</v>
      </c>
      <c r="C37" s="140" t="s">
        <v>216</v>
      </c>
      <c r="D37" s="36" t="s">
        <v>59</v>
      </c>
      <c r="E37" s="98" t="s">
        <v>323</v>
      </c>
      <c r="F37" s="131" t="s">
        <v>57</v>
      </c>
      <c r="G37" s="243">
        <v>20000000</v>
      </c>
      <c r="H37" s="85">
        <v>207460000</v>
      </c>
      <c r="I37" s="27"/>
    </row>
    <row r="38" spans="2:9">
      <c r="B38" s="140" t="s">
        <v>286</v>
      </c>
      <c r="C38" s="140" t="s">
        <v>330</v>
      </c>
      <c r="D38" s="36" t="s">
        <v>59</v>
      </c>
      <c r="E38" s="98" t="s">
        <v>323</v>
      </c>
      <c r="F38" s="143" t="s">
        <v>57</v>
      </c>
      <c r="G38" s="243">
        <v>24000000</v>
      </c>
      <c r="H38" s="85">
        <v>248952000</v>
      </c>
      <c r="I38" s="27"/>
    </row>
    <row r="39" spans="2:9">
      <c r="B39" s="140" t="s">
        <v>287</v>
      </c>
      <c r="C39" s="140" t="s">
        <v>331</v>
      </c>
      <c r="D39" s="36" t="s">
        <v>59</v>
      </c>
      <c r="E39" s="98" t="s">
        <v>322</v>
      </c>
      <c r="F39" s="143" t="s">
        <v>57</v>
      </c>
      <c r="G39" s="243">
        <v>13000000</v>
      </c>
      <c r="H39" s="85">
        <v>134849000</v>
      </c>
      <c r="I39" s="27"/>
    </row>
    <row r="40" spans="2:9">
      <c r="B40" s="140" t="s">
        <v>287</v>
      </c>
      <c r="C40" s="140" t="s">
        <v>418</v>
      </c>
      <c r="D40" s="36" t="s">
        <v>59</v>
      </c>
      <c r="E40" s="98" t="s">
        <v>322</v>
      </c>
      <c r="F40" s="143" t="s">
        <v>56</v>
      </c>
      <c r="G40" s="243">
        <v>250000000</v>
      </c>
      <c r="H40" s="85">
        <v>250000000</v>
      </c>
      <c r="I40" s="27"/>
    </row>
    <row r="41" spans="2:9">
      <c r="B41" s="140" t="s">
        <v>287</v>
      </c>
      <c r="C41" s="140" t="s">
        <v>461</v>
      </c>
      <c r="D41" s="36" t="s">
        <v>59</v>
      </c>
      <c r="E41" s="98" t="s">
        <v>322</v>
      </c>
      <c r="F41" s="143" t="s">
        <v>56</v>
      </c>
      <c r="G41" s="243">
        <v>200000000</v>
      </c>
      <c r="H41" s="85">
        <v>200000000</v>
      </c>
      <c r="I41" s="27"/>
    </row>
    <row r="42" spans="2:9">
      <c r="B42" s="140" t="s">
        <v>287</v>
      </c>
      <c r="C42" s="140" t="s">
        <v>185</v>
      </c>
      <c r="D42" s="36" t="s">
        <v>59</v>
      </c>
      <c r="E42" s="98" t="s">
        <v>322</v>
      </c>
      <c r="F42" s="131" t="s">
        <v>57</v>
      </c>
      <c r="G42" s="243">
        <v>84088000</v>
      </c>
      <c r="H42" s="85">
        <v>872244824</v>
      </c>
      <c r="I42" s="27"/>
    </row>
    <row r="43" spans="2:9">
      <c r="B43" s="140" t="s">
        <v>287</v>
      </c>
      <c r="C43" s="140" t="s">
        <v>362</v>
      </c>
      <c r="D43" s="36" t="s">
        <v>59</v>
      </c>
      <c r="E43" s="98" t="s">
        <v>71</v>
      </c>
      <c r="F43" s="143" t="s">
        <v>56</v>
      </c>
      <c r="G43" s="243">
        <v>250000000</v>
      </c>
      <c r="H43" s="85">
        <v>250000000</v>
      </c>
      <c r="I43" s="27"/>
    </row>
    <row r="44" spans="2:9">
      <c r="B44" s="140" t="s">
        <v>287</v>
      </c>
      <c r="C44" s="140" t="s">
        <v>462</v>
      </c>
      <c r="D44" s="36" t="s">
        <v>59</v>
      </c>
      <c r="E44" s="98" t="s">
        <v>71</v>
      </c>
      <c r="F44" s="143" t="s">
        <v>56</v>
      </c>
      <c r="G44" s="245">
        <v>78000000</v>
      </c>
      <c r="H44" s="85">
        <v>78000000</v>
      </c>
      <c r="I44" s="27"/>
    </row>
    <row r="45" spans="2:9">
      <c r="B45" s="140" t="s">
        <v>287</v>
      </c>
      <c r="C45" s="140" t="s">
        <v>463</v>
      </c>
      <c r="D45" s="36" t="s">
        <v>59</v>
      </c>
      <c r="E45" s="98" t="s">
        <v>71</v>
      </c>
      <c r="F45" s="143" t="s">
        <v>56</v>
      </c>
      <c r="G45" s="244">
        <v>712000000</v>
      </c>
      <c r="H45" s="85">
        <v>712000000</v>
      </c>
      <c r="I45" s="27"/>
    </row>
    <row r="46" spans="2:9">
      <c r="B46" s="140" t="s">
        <v>287</v>
      </c>
      <c r="C46" s="140" t="s">
        <v>186</v>
      </c>
      <c r="D46" s="36" t="s">
        <v>59</v>
      </c>
      <c r="E46" s="98" t="s">
        <v>71</v>
      </c>
      <c r="F46" s="143" t="s">
        <v>57</v>
      </c>
      <c r="G46" s="244">
        <v>26000000</v>
      </c>
      <c r="H46" s="85">
        <v>269698000</v>
      </c>
      <c r="I46" s="27"/>
    </row>
    <row r="47" spans="2:9">
      <c r="B47" s="140" t="s">
        <v>288</v>
      </c>
      <c r="C47" s="140" t="s">
        <v>332</v>
      </c>
      <c r="D47" s="36" t="s">
        <v>215</v>
      </c>
      <c r="E47" s="98" t="s">
        <v>71</v>
      </c>
      <c r="F47" s="143" t="s">
        <v>56</v>
      </c>
      <c r="G47" s="244">
        <v>178000000</v>
      </c>
      <c r="H47" s="85">
        <v>178000000</v>
      </c>
      <c r="I47" s="27"/>
    </row>
    <row r="48" spans="2:9">
      <c r="B48" s="140" t="s">
        <v>288</v>
      </c>
      <c r="C48" s="140" t="s">
        <v>382</v>
      </c>
      <c r="D48" s="36" t="s">
        <v>215</v>
      </c>
      <c r="E48" s="98" t="s">
        <v>71</v>
      </c>
      <c r="F48" s="143" t="s">
        <v>56</v>
      </c>
      <c r="G48" s="243">
        <v>200000000</v>
      </c>
      <c r="H48" s="85">
        <v>200000000</v>
      </c>
      <c r="I48" s="27"/>
    </row>
    <row r="49" spans="2:9">
      <c r="B49" s="140" t="s">
        <v>288</v>
      </c>
      <c r="C49" s="140" t="s">
        <v>236</v>
      </c>
      <c r="D49" s="36" t="s">
        <v>215</v>
      </c>
      <c r="E49" s="98" t="s">
        <v>71</v>
      </c>
      <c r="F49" s="143" t="s">
        <v>56</v>
      </c>
      <c r="G49" s="243">
        <v>125000000</v>
      </c>
      <c r="H49" s="85">
        <v>125000000</v>
      </c>
      <c r="I49" s="27"/>
    </row>
    <row r="50" spans="2:9">
      <c r="B50" s="140" t="s">
        <v>455</v>
      </c>
      <c r="C50" s="140" t="s">
        <v>464</v>
      </c>
      <c r="D50" s="36" t="s">
        <v>215</v>
      </c>
      <c r="E50" s="98" t="s">
        <v>71</v>
      </c>
      <c r="F50" s="143" t="s">
        <v>57</v>
      </c>
      <c r="G50" s="244">
        <v>25000000</v>
      </c>
      <c r="H50" s="85">
        <v>259325000</v>
      </c>
      <c r="I50" s="27"/>
    </row>
    <row r="51" spans="2:9">
      <c r="B51" s="140" t="s">
        <v>289</v>
      </c>
      <c r="C51" s="140" t="s">
        <v>284</v>
      </c>
      <c r="D51" s="36" t="s">
        <v>215</v>
      </c>
      <c r="E51" s="98" t="s">
        <v>475</v>
      </c>
      <c r="F51" s="143" t="s">
        <v>56</v>
      </c>
      <c r="G51" s="243">
        <v>100000000</v>
      </c>
      <c r="H51" s="85">
        <v>100000000</v>
      </c>
      <c r="I51" s="27"/>
    </row>
    <row r="52" spans="2:9">
      <c r="B52" s="140" t="s">
        <v>359</v>
      </c>
      <c r="C52" s="140" t="s">
        <v>363</v>
      </c>
      <c r="D52" s="36" t="s">
        <v>59</v>
      </c>
      <c r="E52" s="98" t="s">
        <v>322</v>
      </c>
      <c r="F52" s="143" t="s">
        <v>57</v>
      </c>
      <c r="G52" s="243">
        <v>10000000</v>
      </c>
      <c r="H52" s="85">
        <v>103730000</v>
      </c>
      <c r="I52" s="27"/>
    </row>
    <row r="53" spans="2:9">
      <c r="B53" s="140" t="s">
        <v>290</v>
      </c>
      <c r="C53" s="140" t="s">
        <v>465</v>
      </c>
      <c r="D53" s="36" t="s">
        <v>215</v>
      </c>
      <c r="E53" s="98" t="s">
        <v>71</v>
      </c>
      <c r="F53" s="143" t="s">
        <v>56</v>
      </c>
      <c r="G53" s="243">
        <v>225000000</v>
      </c>
      <c r="H53" s="85">
        <v>225000000</v>
      </c>
      <c r="I53" s="27"/>
    </row>
    <row r="54" spans="2:9">
      <c r="B54" s="140" t="s">
        <v>290</v>
      </c>
      <c r="C54" s="140" t="s">
        <v>267</v>
      </c>
      <c r="D54" s="36" t="s">
        <v>215</v>
      </c>
      <c r="E54" s="98" t="s">
        <v>71</v>
      </c>
      <c r="F54" s="143" t="s">
        <v>56</v>
      </c>
      <c r="G54" s="243">
        <v>1455000000</v>
      </c>
      <c r="H54" s="85">
        <v>1455000000</v>
      </c>
      <c r="I54" s="27"/>
    </row>
    <row r="55" spans="2:9">
      <c r="B55" s="140" t="s">
        <v>290</v>
      </c>
      <c r="C55" s="140" t="s">
        <v>466</v>
      </c>
      <c r="D55" s="36" t="s">
        <v>215</v>
      </c>
      <c r="E55" s="98" t="s">
        <v>71</v>
      </c>
      <c r="F55" s="143" t="s">
        <v>57</v>
      </c>
      <c r="G55" s="243">
        <v>15000000</v>
      </c>
      <c r="H55" s="85">
        <v>155595000</v>
      </c>
      <c r="I55" s="27"/>
    </row>
    <row r="56" spans="2:9">
      <c r="B56" s="140" t="s">
        <v>327</v>
      </c>
      <c r="C56" s="140" t="s">
        <v>333</v>
      </c>
      <c r="D56" s="36" t="s">
        <v>59</v>
      </c>
      <c r="E56" s="98" t="s">
        <v>322</v>
      </c>
      <c r="F56" s="143" t="s">
        <v>56</v>
      </c>
      <c r="G56" s="243">
        <v>944000000</v>
      </c>
      <c r="H56" s="85">
        <v>944000000</v>
      </c>
      <c r="I56" s="27"/>
    </row>
    <row r="57" spans="2:9">
      <c r="B57" s="140" t="s">
        <v>392</v>
      </c>
      <c r="C57" s="140" t="s">
        <v>414</v>
      </c>
      <c r="D57" s="36" t="s">
        <v>215</v>
      </c>
      <c r="E57" s="98" t="s">
        <v>430</v>
      </c>
      <c r="F57" s="143" t="s">
        <v>56</v>
      </c>
      <c r="G57" s="245">
        <v>250000000</v>
      </c>
      <c r="H57" s="85">
        <v>250000000</v>
      </c>
      <c r="I57" s="27"/>
    </row>
    <row r="58" spans="2:9">
      <c r="B58" s="140" t="s">
        <v>392</v>
      </c>
      <c r="C58" s="140" t="s">
        <v>415</v>
      </c>
      <c r="D58" s="36" t="s">
        <v>215</v>
      </c>
      <c r="E58" s="98" t="s">
        <v>430</v>
      </c>
      <c r="F58" s="143" t="s">
        <v>56</v>
      </c>
      <c r="G58" s="243">
        <v>100000000</v>
      </c>
      <c r="H58" s="85">
        <v>100000000</v>
      </c>
      <c r="I58" s="27"/>
    </row>
    <row r="59" spans="2:9">
      <c r="B59" s="140" t="s">
        <v>383</v>
      </c>
      <c r="C59" s="140" t="s">
        <v>416</v>
      </c>
      <c r="D59" s="36" t="s">
        <v>215</v>
      </c>
      <c r="E59" s="98" t="s">
        <v>71</v>
      </c>
      <c r="F59" s="131" t="s">
        <v>56</v>
      </c>
      <c r="G59" s="243">
        <v>250000000</v>
      </c>
      <c r="H59" s="85">
        <v>250000000</v>
      </c>
      <c r="I59" s="27"/>
    </row>
    <row r="60" spans="2:9">
      <c r="B60" s="140" t="s">
        <v>291</v>
      </c>
      <c r="C60" s="140" t="s">
        <v>221</v>
      </c>
      <c r="D60" s="36" t="s">
        <v>59</v>
      </c>
      <c r="E60" s="98" t="s">
        <v>322</v>
      </c>
      <c r="F60" s="143" t="s">
        <v>57</v>
      </c>
      <c r="G60" s="243">
        <v>15000000</v>
      </c>
      <c r="H60" s="85">
        <v>155595000</v>
      </c>
      <c r="I60" s="27"/>
    </row>
    <row r="61" spans="2:9">
      <c r="B61" s="140" t="s">
        <v>291</v>
      </c>
      <c r="C61" s="140" t="s">
        <v>364</v>
      </c>
      <c r="D61" s="36" t="s">
        <v>59</v>
      </c>
      <c r="E61" s="98" t="s">
        <v>322</v>
      </c>
      <c r="F61" s="143" t="s">
        <v>57</v>
      </c>
      <c r="G61" s="243">
        <v>8100000</v>
      </c>
      <c r="H61" s="85">
        <v>84021300</v>
      </c>
      <c r="I61" s="27"/>
    </row>
    <row r="62" spans="2:9">
      <c r="B62" s="140" t="s">
        <v>292</v>
      </c>
      <c r="C62" s="140" t="s">
        <v>393</v>
      </c>
      <c r="D62" s="36" t="s">
        <v>59</v>
      </c>
      <c r="E62" s="98" t="s">
        <v>322</v>
      </c>
      <c r="F62" s="131" t="s">
        <v>57</v>
      </c>
      <c r="G62" s="243">
        <v>6000000</v>
      </c>
      <c r="H62" s="85">
        <v>62238000</v>
      </c>
      <c r="I62" s="27"/>
    </row>
    <row r="63" spans="2:9">
      <c r="B63" s="140" t="s">
        <v>292</v>
      </c>
      <c r="C63" s="140" t="s">
        <v>467</v>
      </c>
      <c r="D63" s="36" t="s">
        <v>59</v>
      </c>
      <c r="E63" s="98" t="s">
        <v>322</v>
      </c>
      <c r="F63" s="131" t="s">
        <v>56</v>
      </c>
      <c r="G63" s="243">
        <v>56000000</v>
      </c>
      <c r="H63" s="85">
        <v>56000000</v>
      </c>
      <c r="I63" s="27"/>
    </row>
    <row r="64" spans="2:9">
      <c r="B64" s="140" t="s">
        <v>292</v>
      </c>
      <c r="C64" s="140" t="s">
        <v>365</v>
      </c>
      <c r="D64" s="36" t="s">
        <v>59</v>
      </c>
      <c r="E64" s="98" t="s">
        <v>322</v>
      </c>
      <c r="F64" s="143" t="s">
        <v>56</v>
      </c>
      <c r="G64" s="243">
        <v>170000000</v>
      </c>
      <c r="H64" s="85">
        <v>170000000</v>
      </c>
      <c r="I64" s="27"/>
    </row>
    <row r="65" spans="2:9">
      <c r="B65" s="140" t="s">
        <v>292</v>
      </c>
      <c r="C65" s="140" t="s">
        <v>319</v>
      </c>
      <c r="D65" s="36" t="s">
        <v>59</v>
      </c>
      <c r="E65" s="98" t="s">
        <v>322</v>
      </c>
      <c r="F65" s="143" t="s">
        <v>56</v>
      </c>
      <c r="G65" s="243">
        <v>50000000</v>
      </c>
      <c r="H65" s="85">
        <v>50000000</v>
      </c>
      <c r="I65" s="27"/>
    </row>
    <row r="66" spans="2:9">
      <c r="B66" s="140" t="s">
        <v>293</v>
      </c>
      <c r="C66" s="140" t="s">
        <v>419</v>
      </c>
      <c r="D66" s="36" t="s">
        <v>59</v>
      </c>
      <c r="E66" s="98" t="s">
        <v>322</v>
      </c>
      <c r="F66" s="143" t="s">
        <v>56</v>
      </c>
      <c r="G66" s="243">
        <v>270000000</v>
      </c>
      <c r="H66" s="85">
        <v>270000000</v>
      </c>
      <c r="I66" s="27"/>
    </row>
    <row r="67" spans="2:9">
      <c r="B67" s="140" t="s">
        <v>293</v>
      </c>
      <c r="C67" s="140" t="s">
        <v>401</v>
      </c>
      <c r="D67" s="36" t="s">
        <v>59</v>
      </c>
      <c r="E67" s="98" t="s">
        <v>322</v>
      </c>
      <c r="F67" s="143" t="s">
        <v>56</v>
      </c>
      <c r="G67" s="243">
        <v>645000000</v>
      </c>
      <c r="H67" s="85">
        <v>645000000</v>
      </c>
      <c r="I67" s="27"/>
    </row>
    <row r="68" spans="2:9">
      <c r="B68" s="140" t="s">
        <v>293</v>
      </c>
      <c r="C68" s="140" t="s">
        <v>468</v>
      </c>
      <c r="D68" s="36" t="s">
        <v>59</v>
      </c>
      <c r="E68" s="98" t="s">
        <v>322</v>
      </c>
      <c r="F68" s="143" t="s">
        <v>56</v>
      </c>
      <c r="G68" s="243">
        <v>578000000</v>
      </c>
      <c r="H68" s="85">
        <v>578000000</v>
      </c>
      <c r="I68" s="27"/>
    </row>
    <row r="69" spans="2:9">
      <c r="B69" s="140" t="s">
        <v>293</v>
      </c>
      <c r="C69" s="140" t="s">
        <v>402</v>
      </c>
      <c r="D69" s="36" t="s">
        <v>59</v>
      </c>
      <c r="E69" s="98" t="s">
        <v>322</v>
      </c>
      <c r="F69" s="143" t="s">
        <v>56</v>
      </c>
      <c r="G69" s="243">
        <v>1100000000</v>
      </c>
      <c r="H69" s="85">
        <v>1100000000</v>
      </c>
      <c r="I69" s="27"/>
    </row>
    <row r="70" spans="2:9">
      <c r="B70" s="140" t="s">
        <v>293</v>
      </c>
      <c r="C70" s="140" t="s">
        <v>399</v>
      </c>
      <c r="D70" s="36" t="s">
        <v>59</v>
      </c>
      <c r="E70" s="98" t="s">
        <v>322</v>
      </c>
      <c r="F70" s="143" t="s">
        <v>56</v>
      </c>
      <c r="G70" s="243">
        <v>200000000</v>
      </c>
      <c r="H70" s="85">
        <v>200000000</v>
      </c>
      <c r="I70" s="27"/>
    </row>
    <row r="71" spans="2:9">
      <c r="B71" s="140" t="s">
        <v>293</v>
      </c>
      <c r="C71" s="140" t="s">
        <v>423</v>
      </c>
      <c r="D71" s="36" t="s">
        <v>59</v>
      </c>
      <c r="E71" s="98" t="s">
        <v>322</v>
      </c>
      <c r="F71" s="131" t="s">
        <v>56</v>
      </c>
      <c r="G71" s="243">
        <v>672000000</v>
      </c>
      <c r="H71" s="85">
        <v>672000000</v>
      </c>
      <c r="I71" s="27"/>
    </row>
    <row r="72" spans="2:9">
      <c r="B72" s="140" t="s">
        <v>293</v>
      </c>
      <c r="C72" s="140" t="s">
        <v>400</v>
      </c>
      <c r="D72" s="36" t="s">
        <v>59</v>
      </c>
      <c r="E72" s="98" t="s">
        <v>322</v>
      </c>
      <c r="F72" s="131" t="s">
        <v>56</v>
      </c>
      <c r="G72" s="243">
        <v>200000000</v>
      </c>
      <c r="H72" s="85">
        <v>200000000</v>
      </c>
      <c r="I72" s="27"/>
    </row>
    <row r="73" spans="2:9">
      <c r="B73" s="140" t="s">
        <v>316</v>
      </c>
      <c r="C73" s="140" t="s">
        <v>421</v>
      </c>
      <c r="D73" s="36" t="s">
        <v>59</v>
      </c>
      <c r="E73" s="98" t="s">
        <v>322</v>
      </c>
      <c r="F73" s="143" t="s">
        <v>57</v>
      </c>
      <c r="G73" s="243">
        <v>5000000</v>
      </c>
      <c r="H73" s="85">
        <v>51865000</v>
      </c>
      <c r="I73" s="27"/>
    </row>
    <row r="74" spans="2:9">
      <c r="B74" s="140" t="s">
        <v>316</v>
      </c>
      <c r="C74" s="140" t="s">
        <v>220</v>
      </c>
      <c r="D74" s="36" t="s">
        <v>59</v>
      </c>
      <c r="E74" s="98" t="s">
        <v>322</v>
      </c>
      <c r="F74" s="131" t="s">
        <v>57</v>
      </c>
      <c r="G74" s="243">
        <v>93400000</v>
      </c>
      <c r="H74" s="85">
        <v>968838200</v>
      </c>
      <c r="I74" s="27"/>
    </row>
    <row r="75" spans="2:9">
      <c r="B75" s="140" t="s">
        <v>360</v>
      </c>
      <c r="C75" s="140" t="s">
        <v>366</v>
      </c>
      <c r="D75" s="36" t="s">
        <v>215</v>
      </c>
      <c r="E75" s="98" t="s">
        <v>71</v>
      </c>
      <c r="F75" s="143" t="s">
        <v>56</v>
      </c>
      <c r="G75" s="243">
        <v>500000000</v>
      </c>
      <c r="H75" s="85">
        <v>500000000</v>
      </c>
      <c r="I75" s="27"/>
    </row>
    <row r="76" spans="2:9">
      <c r="B76" s="140" t="s">
        <v>360</v>
      </c>
      <c r="C76" s="140" t="s">
        <v>405</v>
      </c>
      <c r="D76" s="36" t="s">
        <v>215</v>
      </c>
      <c r="E76" s="98" t="s">
        <v>71</v>
      </c>
      <c r="F76" s="143" t="s">
        <v>56</v>
      </c>
      <c r="G76" s="243">
        <v>97000000</v>
      </c>
      <c r="H76" s="85">
        <v>97000000</v>
      </c>
      <c r="I76" s="27"/>
    </row>
    <row r="77" spans="2:9">
      <c r="B77" s="140" t="s">
        <v>360</v>
      </c>
      <c r="C77" s="140" t="s">
        <v>469</v>
      </c>
      <c r="D77" s="36" t="s">
        <v>215</v>
      </c>
      <c r="E77" s="98" t="s">
        <v>71</v>
      </c>
      <c r="F77" s="143" t="s">
        <v>56</v>
      </c>
      <c r="G77" s="245">
        <v>250000000</v>
      </c>
      <c r="H77" s="85">
        <v>250000000</v>
      </c>
      <c r="I77" s="27"/>
    </row>
    <row r="78" spans="2:9">
      <c r="B78" s="140" t="s">
        <v>360</v>
      </c>
      <c r="C78" s="140" t="s">
        <v>470</v>
      </c>
      <c r="D78" s="36" t="s">
        <v>215</v>
      </c>
      <c r="E78" s="98" t="s">
        <v>71</v>
      </c>
      <c r="F78" s="143" t="s">
        <v>56</v>
      </c>
      <c r="G78" s="243">
        <v>500000000</v>
      </c>
      <c r="H78" s="85">
        <v>500000000</v>
      </c>
      <c r="I78" s="27"/>
    </row>
    <row r="79" spans="2:9">
      <c r="B79" s="140" t="s">
        <v>360</v>
      </c>
      <c r="C79" s="140" t="s">
        <v>403</v>
      </c>
      <c r="D79" s="36" t="s">
        <v>215</v>
      </c>
      <c r="E79" s="98" t="s">
        <v>71</v>
      </c>
      <c r="F79" s="143" t="s">
        <v>56</v>
      </c>
      <c r="G79" s="243">
        <v>185000000</v>
      </c>
      <c r="H79" s="85">
        <v>185000000</v>
      </c>
      <c r="I79" s="27"/>
    </row>
    <row r="80" spans="2:9">
      <c r="B80" s="140" t="s">
        <v>360</v>
      </c>
      <c r="C80" s="140" t="s">
        <v>404</v>
      </c>
      <c r="D80" s="36" t="s">
        <v>215</v>
      </c>
      <c r="E80" s="98" t="s">
        <v>71</v>
      </c>
      <c r="F80" s="131" t="s">
        <v>56</v>
      </c>
      <c r="G80" s="243">
        <v>107000000</v>
      </c>
      <c r="H80" s="85">
        <v>107000000</v>
      </c>
      <c r="I80" s="27"/>
    </row>
    <row r="81" spans="2:10">
      <c r="B81" s="140" t="s">
        <v>317</v>
      </c>
      <c r="C81" s="140" t="s">
        <v>367</v>
      </c>
      <c r="D81" s="36" t="s">
        <v>59</v>
      </c>
      <c r="E81" s="98" t="s">
        <v>322</v>
      </c>
      <c r="F81" s="143" t="s">
        <v>57</v>
      </c>
      <c r="G81" s="243">
        <v>7500000</v>
      </c>
      <c r="H81" s="85">
        <v>77797500</v>
      </c>
      <c r="I81" s="27"/>
    </row>
    <row r="82" spans="2:10">
      <c r="B82" s="140" t="s">
        <v>317</v>
      </c>
      <c r="C82" s="140" t="s">
        <v>173</v>
      </c>
      <c r="D82" s="36" t="s">
        <v>59</v>
      </c>
      <c r="E82" s="98" t="s">
        <v>322</v>
      </c>
      <c r="F82" s="143" t="s">
        <v>57</v>
      </c>
      <c r="G82" s="243">
        <v>9000000</v>
      </c>
      <c r="H82" s="85">
        <v>93357000</v>
      </c>
      <c r="I82" s="27"/>
    </row>
    <row r="83" spans="2:10">
      <c r="B83" s="140" t="s">
        <v>294</v>
      </c>
      <c r="C83" s="140" t="s">
        <v>368</v>
      </c>
      <c r="D83" s="36" t="s">
        <v>59</v>
      </c>
      <c r="E83" s="98" t="s">
        <v>322</v>
      </c>
      <c r="F83" s="143" t="s">
        <v>57</v>
      </c>
      <c r="G83" s="245">
        <v>10000000</v>
      </c>
      <c r="H83" s="85">
        <v>103730000</v>
      </c>
      <c r="I83" s="27"/>
    </row>
    <row r="84" spans="2:10">
      <c r="B84" s="140" t="s">
        <v>294</v>
      </c>
      <c r="C84" s="140" t="s">
        <v>471</v>
      </c>
      <c r="D84" s="36" t="s">
        <v>59</v>
      </c>
      <c r="E84" s="98" t="s">
        <v>322</v>
      </c>
      <c r="F84" s="143" t="s">
        <v>56</v>
      </c>
      <c r="G84" s="243">
        <v>215000000</v>
      </c>
      <c r="H84" s="85">
        <v>215000000</v>
      </c>
      <c r="I84" s="27"/>
    </row>
    <row r="85" spans="2:10">
      <c r="B85" s="140" t="s">
        <v>294</v>
      </c>
      <c r="C85" s="140" t="s">
        <v>384</v>
      </c>
      <c r="D85" s="36" t="s">
        <v>59</v>
      </c>
      <c r="E85" s="98" t="s">
        <v>322</v>
      </c>
      <c r="F85" s="131" t="s">
        <v>56</v>
      </c>
      <c r="G85" s="243">
        <v>276000000</v>
      </c>
      <c r="H85" s="85">
        <v>276000000</v>
      </c>
      <c r="I85" s="27"/>
    </row>
    <row r="86" spans="2:10">
      <c r="B86" s="140" t="s">
        <v>295</v>
      </c>
      <c r="C86" s="140" t="s">
        <v>240</v>
      </c>
      <c r="D86" s="36" t="s">
        <v>59</v>
      </c>
      <c r="E86" s="98" t="s">
        <v>322</v>
      </c>
      <c r="F86" s="131" t="s">
        <v>57</v>
      </c>
      <c r="G86" s="243">
        <v>10000000</v>
      </c>
      <c r="H86" s="85">
        <v>103730000</v>
      </c>
      <c r="I86" s="27"/>
    </row>
    <row r="87" spans="2:10" ht="15" customHeight="1">
      <c r="B87" s="140" t="s">
        <v>295</v>
      </c>
      <c r="C87" s="140" t="s">
        <v>187</v>
      </c>
      <c r="D87" s="36" t="s">
        <v>59</v>
      </c>
      <c r="E87" s="98" t="s">
        <v>322</v>
      </c>
      <c r="F87" s="143" t="s">
        <v>57</v>
      </c>
      <c r="G87" s="243">
        <v>43490000</v>
      </c>
      <c r="H87" s="85">
        <v>451121770</v>
      </c>
      <c r="I87" s="27"/>
    </row>
    <row r="88" spans="2:10">
      <c r="B88" s="140" t="s">
        <v>427</v>
      </c>
      <c r="C88" s="140" t="s">
        <v>429</v>
      </c>
      <c r="D88" s="36" t="s">
        <v>59</v>
      </c>
      <c r="E88" s="98" t="s">
        <v>322</v>
      </c>
      <c r="F88" s="143" t="s">
        <v>57</v>
      </c>
      <c r="G88" s="243">
        <v>17000000</v>
      </c>
      <c r="H88" s="85">
        <v>176341000</v>
      </c>
      <c r="I88" s="27"/>
    </row>
    <row r="89" spans="2:10">
      <c r="B89" s="140" t="s">
        <v>296</v>
      </c>
      <c r="C89" s="140" t="s">
        <v>386</v>
      </c>
      <c r="D89" s="36" t="s">
        <v>59</v>
      </c>
      <c r="E89" s="98" t="s">
        <v>322</v>
      </c>
      <c r="F89" s="143" t="s">
        <v>56</v>
      </c>
      <c r="G89" s="243">
        <v>100000000</v>
      </c>
      <c r="H89" s="85">
        <v>100000000</v>
      </c>
      <c r="I89" s="27"/>
    </row>
    <row r="90" spans="2:10">
      <c r="B90" s="140" t="s">
        <v>296</v>
      </c>
      <c r="C90" s="140" t="s">
        <v>270</v>
      </c>
      <c r="D90" s="36" t="s">
        <v>59</v>
      </c>
      <c r="E90" s="98" t="s">
        <v>322</v>
      </c>
      <c r="F90" s="131" t="s">
        <v>57</v>
      </c>
      <c r="G90" s="243">
        <v>5000000</v>
      </c>
      <c r="H90" s="85">
        <v>51865000</v>
      </c>
      <c r="I90" s="27"/>
    </row>
    <row r="91" spans="2:10">
      <c r="B91" s="140" t="s">
        <v>296</v>
      </c>
      <c r="C91" s="140" t="s">
        <v>385</v>
      </c>
      <c r="D91" s="36" t="s">
        <v>59</v>
      </c>
      <c r="E91" s="98" t="s">
        <v>322</v>
      </c>
      <c r="F91" s="131" t="s">
        <v>56</v>
      </c>
      <c r="G91" s="243">
        <v>200000000</v>
      </c>
      <c r="H91" s="85">
        <v>200000000</v>
      </c>
      <c r="I91" s="22"/>
      <c r="J91" s="99"/>
    </row>
    <row r="92" spans="2:10">
      <c r="B92" s="140" t="s">
        <v>296</v>
      </c>
      <c r="C92" s="140" t="s">
        <v>320</v>
      </c>
      <c r="D92" s="36" t="s">
        <v>59</v>
      </c>
      <c r="E92" s="98" t="s">
        <v>322</v>
      </c>
      <c r="F92" s="131" t="s">
        <v>56</v>
      </c>
      <c r="G92" s="243">
        <v>300000000</v>
      </c>
      <c r="H92" s="85">
        <v>300000000</v>
      </c>
      <c r="I92" s="22"/>
    </row>
    <row r="93" spans="2:10">
      <c r="B93" s="140" t="s">
        <v>296</v>
      </c>
      <c r="C93" s="140" t="s">
        <v>371</v>
      </c>
      <c r="D93" s="36" t="s">
        <v>59</v>
      </c>
      <c r="E93" s="98" t="s">
        <v>322</v>
      </c>
      <c r="F93" s="143" t="s">
        <v>57</v>
      </c>
      <c r="G93" s="243">
        <v>7500000</v>
      </c>
      <c r="H93" s="85">
        <v>77797500</v>
      </c>
      <c r="I93" s="22"/>
    </row>
    <row r="94" spans="2:10">
      <c r="B94" s="140" t="s">
        <v>297</v>
      </c>
      <c r="C94" s="140" t="s">
        <v>472</v>
      </c>
      <c r="D94" s="36" t="s">
        <v>59</v>
      </c>
      <c r="E94" s="98" t="s">
        <v>322</v>
      </c>
      <c r="F94" s="143" t="s">
        <v>57</v>
      </c>
      <c r="G94" s="243">
        <v>7000000</v>
      </c>
      <c r="H94" s="85">
        <v>72611000</v>
      </c>
      <c r="I94" s="22"/>
    </row>
    <row r="95" spans="2:10">
      <c r="B95" s="140" t="s">
        <v>297</v>
      </c>
      <c r="C95" s="140" t="s">
        <v>417</v>
      </c>
      <c r="D95" s="36" t="s">
        <v>59</v>
      </c>
      <c r="E95" s="98" t="s">
        <v>322</v>
      </c>
      <c r="F95" s="143" t="s">
        <v>56</v>
      </c>
      <c r="G95" s="243">
        <v>252000000</v>
      </c>
      <c r="H95" s="85">
        <v>252000000</v>
      </c>
      <c r="I95" s="22"/>
    </row>
    <row r="96" spans="2:10">
      <c r="B96" s="140" t="s">
        <v>297</v>
      </c>
      <c r="C96" s="140" t="s">
        <v>420</v>
      </c>
      <c r="D96" s="36" t="s">
        <v>59</v>
      </c>
      <c r="E96" s="98" t="s">
        <v>322</v>
      </c>
      <c r="F96" s="143" t="s">
        <v>56</v>
      </c>
      <c r="G96" s="243">
        <v>150000000</v>
      </c>
      <c r="H96" s="85">
        <v>150000000</v>
      </c>
      <c r="I96" s="22"/>
    </row>
    <row r="97" spans="2:9">
      <c r="B97" s="140" t="s">
        <v>297</v>
      </c>
      <c r="C97" s="140" t="s">
        <v>321</v>
      </c>
      <c r="D97" s="36" t="s">
        <v>59</v>
      </c>
      <c r="E97" s="98" t="s">
        <v>322</v>
      </c>
      <c r="F97" s="131" t="s">
        <v>57</v>
      </c>
      <c r="G97" s="243">
        <v>15000000</v>
      </c>
      <c r="H97" s="85">
        <v>155595000</v>
      </c>
      <c r="I97" s="22"/>
    </row>
    <row r="98" spans="2:9">
      <c r="B98" s="140" t="s">
        <v>297</v>
      </c>
      <c r="C98" s="140" t="s">
        <v>370</v>
      </c>
      <c r="D98" s="36" t="s">
        <v>59</v>
      </c>
      <c r="E98" s="98" t="s">
        <v>322</v>
      </c>
      <c r="F98" s="131" t="s">
        <v>56</v>
      </c>
      <c r="G98" s="243">
        <v>434000000</v>
      </c>
      <c r="H98" s="85">
        <v>434000000</v>
      </c>
      <c r="I98" s="22"/>
    </row>
    <row r="99" spans="2:9">
      <c r="B99" s="140" t="s">
        <v>297</v>
      </c>
      <c r="C99" s="140" t="s">
        <v>334</v>
      </c>
      <c r="D99" s="36" t="s">
        <v>59</v>
      </c>
      <c r="E99" s="98" t="s">
        <v>322</v>
      </c>
      <c r="F99" s="131" t="s">
        <v>56</v>
      </c>
      <c r="G99" s="243">
        <v>121000000</v>
      </c>
      <c r="H99" s="85">
        <v>121000000</v>
      </c>
      <c r="I99" s="22"/>
    </row>
    <row r="100" spans="2:9">
      <c r="B100" s="140" t="s">
        <v>297</v>
      </c>
      <c r="C100" s="140" t="s">
        <v>369</v>
      </c>
      <c r="D100" s="36" t="s">
        <v>59</v>
      </c>
      <c r="E100" s="98" t="s">
        <v>322</v>
      </c>
      <c r="F100" s="131" t="s">
        <v>56</v>
      </c>
      <c r="G100" s="243">
        <v>399000000</v>
      </c>
      <c r="H100" s="85">
        <v>399000000</v>
      </c>
      <c r="I100" s="22"/>
    </row>
    <row r="101" spans="2:9">
      <c r="B101" s="140" t="s">
        <v>297</v>
      </c>
      <c r="C101" s="140" t="s">
        <v>245</v>
      </c>
      <c r="D101" s="36" t="s">
        <v>59</v>
      </c>
      <c r="E101" s="98" t="s">
        <v>322</v>
      </c>
      <c r="F101" s="131" t="s">
        <v>57</v>
      </c>
      <c r="G101" s="243">
        <v>15000000</v>
      </c>
      <c r="H101" s="85">
        <v>155595000</v>
      </c>
      <c r="I101" s="22"/>
    </row>
    <row r="102" spans="2:9">
      <c r="B102" s="140" t="s">
        <v>297</v>
      </c>
      <c r="C102" s="140" t="s">
        <v>244</v>
      </c>
      <c r="D102" s="36" t="s">
        <v>59</v>
      </c>
      <c r="E102" s="98" t="s">
        <v>322</v>
      </c>
      <c r="F102" s="143" t="s">
        <v>57</v>
      </c>
      <c r="G102" s="243">
        <v>12000000</v>
      </c>
      <c r="H102" s="85">
        <v>124476000</v>
      </c>
      <c r="I102" s="22"/>
    </row>
    <row r="103" spans="2:9">
      <c r="B103" s="140" t="s">
        <v>361</v>
      </c>
      <c r="C103" s="140" t="s">
        <v>372</v>
      </c>
      <c r="D103" s="36" t="s">
        <v>59</v>
      </c>
      <c r="E103" s="98" t="s">
        <v>322</v>
      </c>
      <c r="F103" s="143" t="s">
        <v>56</v>
      </c>
      <c r="G103" s="243">
        <v>135000000</v>
      </c>
      <c r="H103" s="85">
        <v>135000000</v>
      </c>
      <c r="I103" s="22"/>
    </row>
    <row r="104" spans="2:9">
      <c r="B104" s="140" t="s">
        <v>361</v>
      </c>
      <c r="C104" s="140" t="s">
        <v>387</v>
      </c>
      <c r="D104" s="36" t="s">
        <v>59</v>
      </c>
      <c r="E104" s="98" t="s">
        <v>322</v>
      </c>
      <c r="F104" s="143" t="s">
        <v>56</v>
      </c>
      <c r="G104" s="243">
        <v>200000000</v>
      </c>
      <c r="H104" s="85">
        <v>200000000</v>
      </c>
      <c r="I104" s="22"/>
    </row>
    <row r="105" spans="2:9">
      <c r="B105" s="140" t="s">
        <v>298</v>
      </c>
      <c r="C105" s="140" t="s">
        <v>473</v>
      </c>
      <c r="D105" s="36" t="s">
        <v>59</v>
      </c>
      <c r="E105" s="98" t="s">
        <v>322</v>
      </c>
      <c r="F105" s="143" t="s">
        <v>56</v>
      </c>
      <c r="G105" s="243">
        <v>124000000</v>
      </c>
      <c r="H105" s="85">
        <v>124000000</v>
      </c>
      <c r="I105" s="22"/>
    </row>
    <row r="106" spans="2:9">
      <c r="B106" s="140" t="s">
        <v>298</v>
      </c>
      <c r="C106" s="140" t="s">
        <v>188</v>
      </c>
      <c r="D106" s="36" t="s">
        <v>59</v>
      </c>
      <c r="E106" s="98" t="s">
        <v>322</v>
      </c>
      <c r="F106" s="143" t="s">
        <v>57</v>
      </c>
      <c r="G106" s="243">
        <v>38753000</v>
      </c>
      <c r="H106" s="85">
        <v>401984869</v>
      </c>
      <c r="I106" s="22"/>
    </row>
    <row r="107" spans="2:9">
      <c r="B107" s="140" t="s">
        <v>298</v>
      </c>
      <c r="C107" s="140" t="s">
        <v>302</v>
      </c>
      <c r="D107" s="36" t="s">
        <v>59</v>
      </c>
      <c r="E107" s="98" t="s">
        <v>322</v>
      </c>
      <c r="F107" s="143" t="s">
        <v>56</v>
      </c>
      <c r="G107" s="243">
        <v>430000000</v>
      </c>
      <c r="H107" s="85">
        <v>430000000</v>
      </c>
      <c r="I107" s="22"/>
    </row>
    <row r="108" spans="2:9">
      <c r="B108" s="140" t="s">
        <v>298</v>
      </c>
      <c r="C108" s="140" t="s">
        <v>406</v>
      </c>
      <c r="D108" s="36" t="s">
        <v>59</v>
      </c>
      <c r="E108" s="98" t="s">
        <v>322</v>
      </c>
      <c r="F108" s="143" t="s">
        <v>56</v>
      </c>
      <c r="G108" s="243">
        <v>500000000</v>
      </c>
      <c r="H108" s="85">
        <v>500000000</v>
      </c>
      <c r="I108" s="22"/>
    </row>
    <row r="109" spans="2:9">
      <c r="B109" s="140" t="s">
        <v>298</v>
      </c>
      <c r="C109" s="140" t="s">
        <v>374</v>
      </c>
      <c r="D109" s="36" t="s">
        <v>59</v>
      </c>
      <c r="E109" s="98" t="s">
        <v>322</v>
      </c>
      <c r="F109" s="131" t="s">
        <v>57</v>
      </c>
      <c r="G109" s="243">
        <v>15300000</v>
      </c>
      <c r="H109" s="85">
        <v>158706900</v>
      </c>
      <c r="I109" s="22"/>
    </row>
    <row r="110" spans="2:9">
      <c r="B110" s="140" t="s">
        <v>298</v>
      </c>
      <c r="C110" s="140" t="s">
        <v>373</v>
      </c>
      <c r="D110" s="36" t="s">
        <v>59</v>
      </c>
      <c r="E110" s="98" t="s">
        <v>322</v>
      </c>
      <c r="F110" s="143" t="s">
        <v>56</v>
      </c>
      <c r="G110" s="244">
        <v>203000000</v>
      </c>
      <c r="H110" s="85">
        <v>203000000</v>
      </c>
      <c r="I110" s="22"/>
    </row>
    <row r="111" spans="2:9" ht="12.75" customHeight="1">
      <c r="B111" s="140" t="s">
        <v>299</v>
      </c>
      <c r="C111" s="141" t="s">
        <v>413</v>
      </c>
      <c r="D111" s="36" t="s">
        <v>215</v>
      </c>
      <c r="E111" s="98" t="s">
        <v>476</v>
      </c>
      <c r="F111" s="141" t="s">
        <v>56</v>
      </c>
      <c r="G111" s="244">
        <v>164000000</v>
      </c>
      <c r="H111" s="85">
        <v>164000000</v>
      </c>
      <c r="I111" s="22"/>
    </row>
    <row r="112" spans="2:9">
      <c r="B112" s="140" t="s">
        <v>299</v>
      </c>
      <c r="C112" s="140" t="s">
        <v>285</v>
      </c>
      <c r="D112" s="36" t="s">
        <v>215</v>
      </c>
      <c r="E112" s="98" t="s">
        <v>476</v>
      </c>
      <c r="F112" s="143" t="s">
        <v>56</v>
      </c>
      <c r="G112" s="243">
        <v>35000000</v>
      </c>
      <c r="H112" s="85">
        <v>35000000</v>
      </c>
      <c r="I112" s="22"/>
    </row>
    <row r="113" spans="2:9">
      <c r="B113" s="140" t="s">
        <v>299</v>
      </c>
      <c r="C113" s="140" t="s">
        <v>375</v>
      </c>
      <c r="D113" s="36" t="s">
        <v>215</v>
      </c>
      <c r="E113" s="98" t="s">
        <v>476</v>
      </c>
      <c r="F113" s="143" t="s">
        <v>56</v>
      </c>
      <c r="G113" s="243">
        <v>200000000</v>
      </c>
      <c r="H113" s="85">
        <v>200000000</v>
      </c>
      <c r="I113" s="22"/>
    </row>
    <row r="114" spans="2:9">
      <c r="B114" s="140" t="s">
        <v>407</v>
      </c>
      <c r="C114" s="140" t="s">
        <v>474</v>
      </c>
      <c r="D114" s="36" t="s">
        <v>59</v>
      </c>
      <c r="E114" s="98" t="s">
        <v>322</v>
      </c>
      <c r="F114" s="143" t="s">
        <v>56</v>
      </c>
      <c r="G114" s="243">
        <v>220000000</v>
      </c>
      <c r="H114" s="85">
        <v>220000000</v>
      </c>
      <c r="I114" s="22"/>
    </row>
    <row r="115" spans="2:9">
      <c r="B115" s="140" t="s">
        <v>407</v>
      </c>
      <c r="C115" s="140" t="s">
        <v>408</v>
      </c>
      <c r="D115" s="36" t="s">
        <v>59</v>
      </c>
      <c r="E115" s="98" t="s">
        <v>322</v>
      </c>
      <c r="F115" s="143" t="s">
        <v>56</v>
      </c>
      <c r="G115" s="243">
        <v>380000000</v>
      </c>
      <c r="H115" s="85">
        <v>380000000</v>
      </c>
      <c r="I115" s="22"/>
    </row>
    <row r="116" spans="2:9">
      <c r="B116" s="140" t="s">
        <v>300</v>
      </c>
      <c r="C116" s="140" t="s">
        <v>424</v>
      </c>
      <c r="D116" s="36" t="s">
        <v>59</v>
      </c>
      <c r="E116" s="98" t="s">
        <v>322</v>
      </c>
      <c r="F116" s="143" t="s">
        <v>57</v>
      </c>
      <c r="G116" s="243">
        <v>150000</v>
      </c>
      <c r="H116" s="85">
        <v>1555950</v>
      </c>
      <c r="I116" s="22"/>
    </row>
    <row r="117" spans="2:9">
      <c r="B117" s="140" t="s">
        <v>300</v>
      </c>
      <c r="C117" s="140" t="s">
        <v>219</v>
      </c>
      <c r="D117" s="36" t="s">
        <v>59</v>
      </c>
      <c r="E117" s="98" t="s">
        <v>322</v>
      </c>
      <c r="F117" s="131" t="s">
        <v>57</v>
      </c>
      <c r="G117" s="243">
        <v>20000000</v>
      </c>
      <c r="H117" s="85">
        <v>207460000</v>
      </c>
      <c r="I117" s="22"/>
    </row>
    <row r="118" spans="2:9">
      <c r="B118" s="140" t="s">
        <v>300</v>
      </c>
      <c r="C118" s="140" t="s">
        <v>246</v>
      </c>
      <c r="D118" s="36" t="s">
        <v>59</v>
      </c>
      <c r="E118" s="98" t="s">
        <v>322</v>
      </c>
      <c r="F118" s="131" t="s">
        <v>57</v>
      </c>
      <c r="G118" s="243">
        <v>22500000</v>
      </c>
      <c r="H118" s="85">
        <v>233392500</v>
      </c>
      <c r="I118" s="22"/>
    </row>
    <row r="119" spans="2:9">
      <c r="B119" s="140" t="s">
        <v>300</v>
      </c>
      <c r="C119" s="140" t="s">
        <v>428</v>
      </c>
      <c r="D119" s="36" t="s">
        <v>59</v>
      </c>
      <c r="E119" s="98"/>
      <c r="F119" s="131" t="s">
        <v>56</v>
      </c>
      <c r="G119" s="243">
        <v>124000000</v>
      </c>
      <c r="H119" s="85">
        <v>124000000</v>
      </c>
      <c r="I119" s="22"/>
    </row>
    <row r="120" spans="2:9">
      <c r="B120" s="140"/>
      <c r="C120" s="140"/>
      <c r="D120" s="36"/>
      <c r="E120" s="98"/>
      <c r="F120" s="131"/>
      <c r="G120" s="243"/>
      <c r="H120" s="85"/>
      <c r="I120" s="22"/>
    </row>
    <row r="121" spans="2:9">
      <c r="B121" s="140" t="s">
        <v>303</v>
      </c>
      <c r="C121" s="140"/>
      <c r="D121" s="1" t="s">
        <v>222</v>
      </c>
      <c r="E121" s="98" t="s">
        <v>477</v>
      </c>
      <c r="F121" s="131" t="s">
        <v>56</v>
      </c>
      <c r="G121" s="87">
        <v>733919573.78999996</v>
      </c>
      <c r="H121" s="85">
        <v>733919573.78999996</v>
      </c>
      <c r="I121" s="22"/>
    </row>
    <row r="122" spans="2:9">
      <c r="B122" s="140" t="s">
        <v>303</v>
      </c>
      <c r="C122" s="237"/>
      <c r="D122" s="1" t="s">
        <v>222</v>
      </c>
      <c r="E122" s="98" t="s">
        <v>477</v>
      </c>
      <c r="F122" s="131" t="s">
        <v>57</v>
      </c>
      <c r="G122" s="87">
        <v>5796773.3099999996</v>
      </c>
      <c r="H122" s="85">
        <v>60129929.544629991</v>
      </c>
      <c r="I122" s="22"/>
    </row>
    <row r="123" spans="2:9">
      <c r="B123" s="140" t="s">
        <v>303</v>
      </c>
      <c r="C123" s="36"/>
      <c r="D123" s="1" t="s">
        <v>222</v>
      </c>
      <c r="E123" s="98" t="s">
        <v>477</v>
      </c>
      <c r="F123" s="238" t="s">
        <v>324</v>
      </c>
      <c r="G123" s="87">
        <v>117075.84</v>
      </c>
      <c r="H123" s="85">
        <v>1152904.3344000001</v>
      </c>
      <c r="I123" s="22"/>
    </row>
    <row r="124" spans="2:9">
      <c r="B124" s="140" t="s">
        <v>303</v>
      </c>
      <c r="C124" s="36"/>
      <c r="D124" s="1" t="s">
        <v>222</v>
      </c>
      <c r="E124" s="98" t="s">
        <v>477</v>
      </c>
      <c r="F124" s="239" t="s">
        <v>62</v>
      </c>
      <c r="G124" s="87">
        <v>228056.46</v>
      </c>
      <c r="H124" s="87">
        <v>221670.87912</v>
      </c>
      <c r="I124" s="22"/>
    </row>
    <row r="125" spans="2:9">
      <c r="B125" s="140" t="s">
        <v>303</v>
      </c>
      <c r="C125" s="36"/>
      <c r="D125" s="1" t="s">
        <v>222</v>
      </c>
      <c r="E125" s="98" t="s">
        <v>477</v>
      </c>
      <c r="F125" s="239" t="s">
        <v>208</v>
      </c>
      <c r="G125" s="87">
        <v>1181929.52</v>
      </c>
      <c r="H125" s="87">
        <v>14267071.235920001</v>
      </c>
      <c r="I125" s="22"/>
    </row>
    <row r="126" spans="2:9">
      <c r="B126" s="140" t="s">
        <v>304</v>
      </c>
      <c r="C126" s="36"/>
      <c r="D126" s="1" t="s">
        <v>222</v>
      </c>
      <c r="E126" s="98" t="s">
        <v>328</v>
      </c>
      <c r="F126" s="239" t="s">
        <v>56</v>
      </c>
      <c r="G126" s="87">
        <v>1541835</v>
      </c>
      <c r="H126" s="87">
        <v>1541835</v>
      </c>
      <c r="I126" s="22"/>
    </row>
    <row r="127" spans="2:9">
      <c r="B127" s="140" t="s">
        <v>304</v>
      </c>
      <c r="C127" s="36"/>
      <c r="D127" s="1" t="s">
        <v>222</v>
      </c>
      <c r="E127" s="98" t="s">
        <v>328</v>
      </c>
      <c r="F127" s="131" t="s">
        <v>57</v>
      </c>
      <c r="G127" s="87">
        <v>-41460428.350000001</v>
      </c>
      <c r="H127" s="85">
        <v>-430069023.27454996</v>
      </c>
      <c r="I127" s="22"/>
    </row>
    <row r="128" spans="2:9">
      <c r="B128" s="140" t="s">
        <v>456</v>
      </c>
      <c r="C128" s="140"/>
      <c r="D128" s="36" t="s">
        <v>222</v>
      </c>
      <c r="E128" s="98" t="s">
        <v>475</v>
      </c>
      <c r="F128" s="131" t="s">
        <v>57</v>
      </c>
      <c r="G128" s="243">
        <v>15000000</v>
      </c>
      <c r="H128" s="85">
        <v>145530000</v>
      </c>
      <c r="I128" s="27"/>
    </row>
    <row r="129" spans="2:9">
      <c r="C129" s="140"/>
      <c r="D129" s="140"/>
      <c r="E129" s="98"/>
      <c r="F129" s="131"/>
      <c r="G129" s="243"/>
      <c r="H129" s="243"/>
      <c r="I129" s="22"/>
    </row>
    <row r="130" spans="2:9">
      <c r="B130" s="140"/>
      <c r="C130" s="140"/>
      <c r="D130" s="36"/>
      <c r="E130" s="98"/>
      <c r="F130" s="131"/>
      <c r="G130" s="243"/>
      <c r="H130" s="85"/>
      <c r="I130" s="22"/>
    </row>
    <row r="131" spans="2:9">
      <c r="B131" s="140"/>
      <c r="C131" s="86"/>
      <c r="D131" s="1"/>
      <c r="E131" s="48"/>
      <c r="F131" s="132"/>
      <c r="G131" s="87"/>
      <c r="H131" s="87"/>
      <c r="I131" s="22"/>
    </row>
    <row r="132" spans="2:9">
      <c r="B132" s="136" t="s">
        <v>11</v>
      </c>
      <c r="C132" s="137"/>
      <c r="D132" s="137"/>
      <c r="E132" s="138"/>
      <c r="F132" s="137"/>
      <c r="G132" s="139"/>
      <c r="H132" s="139">
        <f>SUM(H21:H131)</f>
        <v>30146209674.509518</v>
      </c>
    </row>
    <row r="133" spans="2:9">
      <c r="C133" s="2"/>
      <c r="D133" s="48"/>
      <c r="E133" s="48"/>
      <c r="F133" s="48"/>
      <c r="H133" s="82"/>
    </row>
    <row r="134" spans="2:9">
      <c r="D134" s="1"/>
      <c r="E134" s="1"/>
      <c r="F134" s="1"/>
      <c r="G134" s="48" t="s">
        <v>151</v>
      </c>
      <c r="H134" s="96">
        <f>H21/G21</f>
        <v>10.372999999999999</v>
      </c>
    </row>
    <row r="135" spans="2:9">
      <c r="D135" s="1"/>
      <c r="E135" s="1"/>
      <c r="F135" s="1"/>
      <c r="G135" s="48" t="s">
        <v>335</v>
      </c>
      <c r="H135" s="96">
        <f>H125/G125</f>
        <v>12.071</v>
      </c>
    </row>
    <row r="136" spans="2:9">
      <c r="B136" s="2" t="s">
        <v>110</v>
      </c>
      <c r="C136" s="2"/>
      <c r="D136" s="48"/>
      <c r="E136" s="48"/>
      <c r="F136" s="48"/>
      <c r="G136" s="19" t="s">
        <v>336</v>
      </c>
      <c r="H136" s="236">
        <f>H124/G124</f>
        <v>0.97199999999999998</v>
      </c>
    </row>
    <row r="137" spans="2:9">
      <c r="B137" s="2" t="s">
        <v>268</v>
      </c>
      <c r="C137" s="2"/>
      <c r="D137" s="48"/>
      <c r="E137" s="48"/>
      <c r="F137" s="48"/>
      <c r="H137" s="236"/>
    </row>
    <row r="138" spans="2:9">
      <c r="B138" s="2" t="s">
        <v>169</v>
      </c>
      <c r="C138" s="2"/>
      <c r="D138" s="48"/>
      <c r="E138" s="48"/>
      <c r="F138" s="48"/>
    </row>
  </sheetData>
  <sortState xmlns:xlrd2="http://schemas.microsoft.com/office/spreadsheetml/2017/richdata2" ref="B21:H118">
    <sortCondition ref="B21:B118"/>
  </sortState>
  <dataValidations count="1">
    <dataValidation type="list" allowBlank="1" showInputMessage="1" showErrorMessage="1" promptTitle="Please select a currency" prompt=" " sqref="F84 F21:F38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2022-07-28T12:22:47Z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2022-07-28T12:22:46Z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b93aeeb2-9972-4e72-9b74-c2bca235d1a2</vt:lpwstr>
  </property>
  <property fmtid="{D5CDD505-2E9C-101B-9397-08002B2CF9AE}" pid="8" name="MSIP_Label_604121a6-36f3-4678-bd5a-1ffd39207b5b_ContentBits">
    <vt:lpwstr>3</vt:lpwstr>
  </property>
</Properties>
</file>